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oland365-my.sharepoint.com/personal/andreas_kern_bioland_de/Documents/Dokumente/Projekte/WSK Bio Kitz-Lamm/Auzuchtkosten Kitze Rees/2023/"/>
    </mc:Choice>
  </mc:AlternateContent>
  <xr:revisionPtr revIDLastSave="44" documentId="8_{D67CFA73-9B0D-497F-80AE-36A429FD1A42}" xr6:coauthVersionLast="47" xr6:coauthVersionMax="47" xr10:uidLastSave="{87117688-5E31-4613-8050-0C7094FA5B07}"/>
  <bookViews>
    <workbookView xWindow="-57720" yWindow="4710" windowWidth="29040" windowHeight="15720" firstSheet="4" activeTab="4" xr2:uid="{18F0A49F-E697-4CD5-9A81-373E685D8FCB}"/>
  </bookViews>
  <sheets>
    <sheet name="Beispiel Mastkitz LV" sheetId="3" r:id="rId1"/>
    <sheet name="eigene Daten Mastkitz LV" sheetId="4" r:id="rId2"/>
    <sheet name="Beispiel_Mastkitz DV, am Stück" sheetId="1" r:id="rId3"/>
    <sheet name="eigene Daten_Mastkitz DV, am St" sheetId="2" r:id="rId4"/>
    <sheet name="Beispiel_Mastkitz, DV, zerlegt" sheetId="5" r:id="rId5"/>
    <sheet name="eigene Daten_Mastkitz, DV, zerl" sheetId="6" r:id="rId6"/>
    <sheet name="Beispiel_Jungziege Zucht" sheetId="7" r:id="rId7"/>
    <sheet name="eigene Daten_Jungziege Zucht" sheetId="8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4" l="1"/>
  <c r="G51" i="8"/>
  <c r="D28" i="8"/>
  <c r="G28" i="8" s="1"/>
  <c r="G27" i="8"/>
  <c r="D26" i="8"/>
  <c r="B26" i="8"/>
  <c r="D25" i="8"/>
  <c r="G25" i="8" s="1"/>
  <c r="G24" i="8"/>
  <c r="G23" i="8"/>
  <c r="G22" i="8"/>
  <c r="G19" i="8"/>
  <c r="G12" i="8"/>
  <c r="G33" i="8" s="1"/>
  <c r="G37" i="8" s="1"/>
  <c r="G10" i="8"/>
  <c r="G8" i="8"/>
  <c r="G27" i="7"/>
  <c r="G25" i="7"/>
  <c r="G24" i="7"/>
  <c r="G19" i="7"/>
  <c r="G12" i="7"/>
  <c r="G33" i="7" s="1"/>
  <c r="G37" i="7" s="1"/>
  <c r="G23" i="7"/>
  <c r="G51" i="7"/>
  <c r="D28" i="7"/>
  <c r="D26" i="7"/>
  <c r="B26" i="7"/>
  <c r="D25" i="7"/>
  <c r="G22" i="7"/>
  <c r="G10" i="7"/>
  <c r="G8" i="7"/>
  <c r="G67" i="6"/>
  <c r="G51" i="6"/>
  <c r="G52" i="6" s="1"/>
  <c r="G39" i="6"/>
  <c r="G43" i="6" s="1"/>
  <c r="D34" i="6"/>
  <c r="G34" i="6" s="1"/>
  <c r="D33" i="6"/>
  <c r="G33" i="6" s="1"/>
  <c r="G35" i="6" s="1"/>
  <c r="B33" i="6"/>
  <c r="G32" i="6"/>
  <c r="D32" i="6"/>
  <c r="G31" i="6"/>
  <c r="G30" i="6"/>
  <c r="G25" i="6"/>
  <c r="G26" i="6" s="1"/>
  <c r="G20" i="6"/>
  <c r="G24" i="6" s="1"/>
  <c r="G27" i="6" s="1"/>
  <c r="G17" i="6"/>
  <c r="G10" i="6"/>
  <c r="G8" i="6"/>
  <c r="G20" i="5"/>
  <c r="G24" i="5" s="1"/>
  <c r="G67" i="5"/>
  <c r="G51" i="5"/>
  <c r="G43" i="5"/>
  <c r="G39" i="5"/>
  <c r="D34" i="5"/>
  <c r="G34" i="5" s="1"/>
  <c r="D33" i="5"/>
  <c r="B33" i="5"/>
  <c r="D32" i="5"/>
  <c r="G32" i="5" s="1"/>
  <c r="G31" i="5"/>
  <c r="G30" i="5"/>
  <c r="G25" i="5"/>
  <c r="G26" i="5" s="1"/>
  <c r="G17" i="5"/>
  <c r="G10" i="5"/>
  <c r="G8" i="5"/>
  <c r="G55" i="4"/>
  <c r="G39" i="4"/>
  <c r="G31" i="4"/>
  <c r="G35" i="4" s="1"/>
  <c r="D26" i="4"/>
  <c r="G26" i="4" s="1"/>
  <c r="B25" i="4"/>
  <c r="G24" i="4"/>
  <c r="D24" i="4"/>
  <c r="G23" i="4"/>
  <c r="G22" i="4"/>
  <c r="G18" i="4"/>
  <c r="G19" i="4" s="1"/>
  <c r="G10" i="4"/>
  <c r="G8" i="4"/>
  <c r="G39" i="3"/>
  <c r="D26" i="3"/>
  <c r="G26" i="3" s="1"/>
  <c r="G18" i="3"/>
  <c r="G19" i="3" s="1"/>
  <c r="G55" i="3"/>
  <c r="G31" i="3"/>
  <c r="G35" i="3" s="1"/>
  <c r="D25" i="3"/>
  <c r="B25" i="3"/>
  <c r="D24" i="3"/>
  <c r="G24" i="3" s="1"/>
  <c r="G23" i="3"/>
  <c r="G22" i="3"/>
  <c r="G10" i="3"/>
  <c r="G8" i="3"/>
  <c r="G19" i="2"/>
  <c r="G23" i="2" s="1"/>
  <c r="G19" i="1"/>
  <c r="G66" i="2"/>
  <c r="G49" i="2"/>
  <c r="G38" i="2"/>
  <c r="G42" i="2" s="1"/>
  <c r="D33" i="2"/>
  <c r="G33" i="2" s="1"/>
  <c r="B32" i="2"/>
  <c r="G32" i="2" s="1"/>
  <c r="D31" i="2"/>
  <c r="G31" i="2" s="1"/>
  <c r="G30" i="2"/>
  <c r="G29" i="2"/>
  <c r="G24" i="2"/>
  <c r="G25" i="2" s="1"/>
  <c r="G17" i="2"/>
  <c r="G10" i="2"/>
  <c r="G8" i="2"/>
  <c r="G65" i="1"/>
  <c r="G49" i="1"/>
  <c r="D33" i="1"/>
  <c r="G33" i="1" s="1"/>
  <c r="D32" i="1"/>
  <c r="D31" i="1"/>
  <c r="G31" i="1" s="1"/>
  <c r="G30" i="1"/>
  <c r="G29" i="1"/>
  <c r="G24" i="1"/>
  <c r="G25" i="1" s="1"/>
  <c r="B32" i="1"/>
  <c r="G38" i="1"/>
  <c r="G42" i="1" s="1"/>
  <c r="G10" i="1"/>
  <c r="G8" i="1"/>
  <c r="G26" i="8" l="1"/>
  <c r="G25" i="4"/>
  <c r="G29" i="8"/>
  <c r="G28" i="7"/>
  <c r="G26" i="7"/>
  <c r="G54" i="6"/>
  <c r="G56" i="6" s="1"/>
  <c r="G52" i="5"/>
  <c r="G27" i="5"/>
  <c r="G33" i="5"/>
  <c r="G35" i="5" s="1"/>
  <c r="G54" i="5" s="1"/>
  <c r="G27" i="4"/>
  <c r="G25" i="3"/>
  <c r="G27" i="3" s="1"/>
  <c r="G50" i="2"/>
  <c r="G34" i="2"/>
  <c r="G26" i="2"/>
  <c r="G32" i="1"/>
  <c r="G34" i="1" s="1"/>
  <c r="G52" i="1" s="1"/>
  <c r="G39" i="8" l="1"/>
  <c r="G41" i="8" s="1"/>
  <c r="G29" i="7"/>
  <c r="G57" i="6"/>
  <c r="G72" i="6"/>
  <c r="G73" i="6" s="1"/>
  <c r="G69" i="6"/>
  <c r="G70" i="6" s="1"/>
  <c r="G59" i="6"/>
  <c r="G60" i="6" s="1"/>
  <c r="G56" i="5"/>
  <c r="G41" i="4"/>
  <c r="G43" i="4" s="1"/>
  <c r="G41" i="3"/>
  <c r="G43" i="3" s="1"/>
  <c r="G44" i="3" s="1"/>
  <c r="G52" i="2"/>
  <c r="G54" i="2" s="1"/>
  <c r="G54" i="1"/>
  <c r="G39" i="7" l="1"/>
  <c r="G41" i="7"/>
  <c r="G43" i="8"/>
  <c r="G53" i="8"/>
  <c r="G55" i="8"/>
  <c r="G55" i="7"/>
  <c r="G57" i="5"/>
  <c r="G59" i="5"/>
  <c r="G60" i="5" s="1"/>
  <c r="G69" i="5"/>
  <c r="G70" i="5" s="1"/>
  <c r="G72" i="5"/>
  <c r="G73" i="5" s="1"/>
  <c r="G44" i="4"/>
  <c r="G60" i="4"/>
  <c r="G61" i="4" s="1"/>
  <c r="G57" i="4"/>
  <c r="G58" i="4" s="1"/>
  <c r="G46" i="4"/>
  <c r="G47" i="4" s="1"/>
  <c r="G57" i="3"/>
  <c r="G58" i="3" s="1"/>
  <c r="G60" i="3"/>
  <c r="G61" i="3" s="1"/>
  <c r="G46" i="3"/>
  <c r="G47" i="3" s="1"/>
  <c r="G55" i="2"/>
  <c r="G57" i="2"/>
  <c r="G58" i="2" s="1"/>
  <c r="G68" i="2"/>
  <c r="G69" i="2" s="1"/>
  <c r="G71" i="2"/>
  <c r="G72" i="2" s="1"/>
  <c r="G67" i="1"/>
  <c r="G53" i="7" l="1"/>
  <c r="G43" i="7"/>
  <c r="G23" i="1" l="1"/>
  <c r="G26" i="1" s="1"/>
  <c r="G68" i="1"/>
  <c r="G55" i="1"/>
  <c r="G50" i="1"/>
  <c r="G17" i="1"/>
  <c r="G57" i="1" l="1"/>
  <c r="G58" i="1" s="1"/>
  <c r="G70" i="1"/>
  <c r="G71" i="1" s="1"/>
</calcChain>
</file>

<file path=xl/sharedStrings.xml><?xml version="1.0" encoding="utf-8"?>
<sst xmlns="http://schemas.openxmlformats.org/spreadsheetml/2006/main" count="938" uniqueCount="100">
  <si>
    <t>Menge</t>
  </si>
  <si>
    <t>Einheit</t>
  </si>
  <si>
    <t>Anzahl Kitze lebend geboren</t>
  </si>
  <si>
    <t>Kitze</t>
  </si>
  <si>
    <t>Totgeburten, ohne Verluste 1. -3. LT</t>
  </si>
  <si>
    <t>Verlustrate Totgeburten</t>
  </si>
  <si>
    <t>%</t>
  </si>
  <si>
    <t>Anzahl Kitzverluste ab Geburt</t>
  </si>
  <si>
    <t>Verluste %</t>
  </si>
  <si>
    <t>Arbeitszeitbedarf bis 60 Tage</t>
  </si>
  <si>
    <t>AKh/Kitz</t>
  </si>
  <si>
    <t>kg</t>
  </si>
  <si>
    <t>Ausschlachtung</t>
  </si>
  <si>
    <t>Tränkedauer</t>
  </si>
  <si>
    <t>Tage</t>
  </si>
  <si>
    <t>Kitz Lebendgewicht</t>
  </si>
  <si>
    <t>Kitz Schlachtgewicht warm, ohne Innereien</t>
  </si>
  <si>
    <t>Kitz Schlachtgewicht kalt (Verkaufsgewicht)</t>
  </si>
  <si>
    <t>Gewicht Innereien</t>
  </si>
  <si>
    <t>Marktleistung:</t>
  </si>
  <si>
    <t>Umsatzerlöse je kg Verkaufsgewicht</t>
  </si>
  <si>
    <t>€/kg</t>
  </si>
  <si>
    <t>Umsatzerlös Fleisch je Kitz</t>
  </si>
  <si>
    <t>€/Kitz</t>
  </si>
  <si>
    <t>Umsatzerlöse je kg Innereien</t>
  </si>
  <si>
    <t>Umsaterlös Innereien je Kitz</t>
  </si>
  <si>
    <t>Summe Umsatzerlöse je Kitz</t>
  </si>
  <si>
    <t>Variable Kosten:</t>
  </si>
  <si>
    <t>Futterkosten</t>
  </si>
  <si>
    <t>€/Einheit</t>
  </si>
  <si>
    <t>Heu</t>
  </si>
  <si>
    <t>€/dt</t>
  </si>
  <si>
    <t>Stroh</t>
  </si>
  <si>
    <t>kg/Tag</t>
  </si>
  <si>
    <t>Mineralfutter</t>
  </si>
  <si>
    <t>Vollmilchpulver</t>
  </si>
  <si>
    <t>Kraftfutter</t>
  </si>
  <si>
    <t>Summe Futterkosten</t>
  </si>
  <si>
    <t>Sonstiges</t>
  </si>
  <si>
    <t>Arbeitskosten Kitz Betreuung</t>
  </si>
  <si>
    <t>€/Akh</t>
  </si>
  <si>
    <t>Ohrmarken</t>
  </si>
  <si>
    <t>Strom, Wasser</t>
  </si>
  <si>
    <t>Sonstiger Betriebsaufwand</t>
  </si>
  <si>
    <t>Summe Sonstige variable Kosten</t>
  </si>
  <si>
    <t>Schlachtkosten</t>
  </si>
  <si>
    <t>Schlachtung</t>
  </si>
  <si>
    <t>Fleischbeschau</t>
  </si>
  <si>
    <t>Konfiskatentsorgung</t>
  </si>
  <si>
    <t>Transport</t>
  </si>
  <si>
    <t>Summe Kosten Schlachtung/Kitz</t>
  </si>
  <si>
    <t>Summe Kosten Schlachtung/kg Verkaufsgewicht</t>
  </si>
  <si>
    <t>Kosten Kitz-Verluste</t>
  </si>
  <si>
    <t>Summe Variable Kosten</t>
  </si>
  <si>
    <t>Summe Variable Kosten je kg Verkaufsgewicht</t>
  </si>
  <si>
    <t>Deckungsbeitrag/Kitz</t>
  </si>
  <si>
    <t>Deckungsbeitrag/kg Verkaufsgewicht</t>
  </si>
  <si>
    <t>Feste Kosten:</t>
  </si>
  <si>
    <t>Abschreibung Stall</t>
  </si>
  <si>
    <t>Unterhalt Stall</t>
  </si>
  <si>
    <t>Tränkeautomat</t>
  </si>
  <si>
    <t>Unterhalt TA</t>
  </si>
  <si>
    <t>Summe Festkosten</t>
  </si>
  <si>
    <t>Gesamtkosten</t>
  </si>
  <si>
    <t>Gesamtkosten (Gewinnschwelle) je kg Verkaufsgewicht</t>
  </si>
  <si>
    <t xml:space="preserve">Gewinn pro Kitz </t>
  </si>
  <si>
    <t>Gewinn/Verlust pro kg Verkaufsgewicht</t>
  </si>
  <si>
    <t>Annahmen</t>
  </si>
  <si>
    <t>Tierarzt, Medikamente</t>
  </si>
  <si>
    <t>alle Angaben netto!</t>
  </si>
  <si>
    <t>Beispiel</t>
  </si>
  <si>
    <t>eigene Daten</t>
  </si>
  <si>
    <t>Milchpulververbrauch pro Lamm</t>
  </si>
  <si>
    <t>Kosten der Aufzucht von Bio-Kitzen: Ganzes Kitz, am Stück, Direktvermarktung/Gastrovermarktung</t>
  </si>
  <si>
    <t>Eigene Daten</t>
  </si>
  <si>
    <t>Auskühlverluste</t>
  </si>
  <si>
    <t>Kosten der Aufzucht von Bio-Milchkitzen: Ganzes Kitz, am Stück, Direktvermarktung/Gastrovermarktung</t>
  </si>
  <si>
    <t>Tränkedauer/Mastdauer</t>
  </si>
  <si>
    <t>In Gelbe Felder eigene Daten eintragen!</t>
  </si>
  <si>
    <t>Kosten der Aufzucht von Bio-Kitzen: Milchkitz, Lebendvermarktung</t>
  </si>
  <si>
    <t>Umsatzerlöse je kg Lebendgewicht</t>
  </si>
  <si>
    <t>Umsatzerlös je Kitz</t>
  </si>
  <si>
    <t>Verkaufskosten</t>
  </si>
  <si>
    <t>Summe Verkaufskosten/Kitz</t>
  </si>
  <si>
    <t>Summe Variable Kosten je kg Lebenndgewicht</t>
  </si>
  <si>
    <t>Kosten der Aufzucht von Bio-Kitzen: Ganzes Kitz, zerlegt, Direktvermarktung/Gastrovermarktung</t>
  </si>
  <si>
    <t>Zerlegekosten</t>
  </si>
  <si>
    <t>Hau- und Zerlegeverluste</t>
  </si>
  <si>
    <t>Verkaufsgewicht, zerlegt, ohne Innereien</t>
  </si>
  <si>
    <t>Aufzuchtdauer</t>
  </si>
  <si>
    <t>Umsatzerlöse je Jungziege</t>
  </si>
  <si>
    <t>Kraftfutter bis zum Absetzten</t>
  </si>
  <si>
    <t>Heu bis zum Absetzen</t>
  </si>
  <si>
    <t>Heu nach dem Absetzten</t>
  </si>
  <si>
    <t>Kraftfutter nach dem Absetzten</t>
  </si>
  <si>
    <t>Arbeitszeitbedarf bis zum Absetzen</t>
  </si>
  <si>
    <t>Arbeitszeitbedarf nach dem Absetzen</t>
  </si>
  <si>
    <t>Minuten/Tag</t>
  </si>
  <si>
    <t>Gewinn pro Jungziege</t>
  </si>
  <si>
    <t>Kosten der Aufzucht von Bio-Kitzen: Jungziege zur Zucht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</si>
</sst>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€"/>
    <numFmt numFmtId="165" formatCode="#,##0.00\ &quot;€&quot;"/>
    <numFmt numFmtId="166" formatCode="0.0"/>
  </numFmts>
  <fonts count="6">
    <font>
      <sz val="11"/>
      <color theme="1"/>
      <name val="Calibri"/>
      <family val="2"/>
      <scheme val="minor"/>
    </font>
    <font>
      <b/>
      <sz val="12"/>
      <color indexed="8"/>
      <name val="Calibri (Textkörper)"/>
    </font>
    <font>
      <sz val="12"/>
      <color indexed="8"/>
      <name val="Calibri (Textkörper)"/>
    </font>
    <font>
      <sz val="12"/>
      <color theme="1"/>
      <name val="Calibri (Textkörper)"/>
    </font>
    <font>
      <sz val="11"/>
      <color indexed="8"/>
      <name val="Calibri"/>
      <family val="2"/>
    </font>
    <font>
      <b/>
      <sz val="12"/>
      <color theme="1"/>
      <name val="Calibri (Textkörper)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1" xfId="0" applyFont="1" applyBorder="1"/>
    <xf numFmtId="164" fontId="1" fillId="0" borderId="0" xfId="0" applyNumberFormat="1" applyFont="1"/>
    <xf numFmtId="0" fontId="1" fillId="0" borderId="0" xfId="0" applyFont="1" applyAlignment="1">
      <alignment horizontal="left"/>
    </xf>
    <xf numFmtId="165" fontId="2" fillId="0" borderId="0" xfId="0" applyNumberFormat="1" applyFont="1"/>
    <xf numFmtId="0" fontId="3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2" fontId="2" fillId="0" borderId="1" xfId="0" applyNumberFormat="1" applyFont="1" applyBorder="1"/>
    <xf numFmtId="0" fontId="3" fillId="0" borderId="1" xfId="0" applyFont="1" applyBorder="1"/>
    <xf numFmtId="0" fontId="5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1" fontId="3" fillId="2" borderId="1" xfId="0" applyNumberFormat="1" applyFont="1" applyFill="1" applyBorder="1"/>
    <xf numFmtId="166" fontId="3" fillId="2" borderId="1" xfId="0" applyNumberFormat="1" applyFont="1" applyFill="1" applyBorder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166" fontId="2" fillId="2" borderId="1" xfId="0" applyNumberFormat="1" applyFont="1" applyFill="1" applyBorder="1"/>
    <xf numFmtId="0" fontId="2" fillId="0" borderId="1" xfId="0" applyFont="1" applyBorder="1" applyAlignment="1">
      <alignment horizontal="right"/>
    </xf>
    <xf numFmtId="2" fontId="2" fillId="2" borderId="1" xfId="0" applyNumberFormat="1" applyFont="1" applyFill="1" applyBorder="1"/>
    <xf numFmtId="0" fontId="1" fillId="3" borderId="1" xfId="0" applyFont="1" applyFill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0" fontId="3" fillId="3" borderId="1" xfId="0" applyFont="1" applyFill="1" applyBorder="1" applyAlignment="1">
      <alignment horizontal="left"/>
    </xf>
    <xf numFmtId="165" fontId="2" fillId="3" borderId="1" xfId="0" applyNumberFormat="1" applyFont="1" applyFill="1" applyBorder="1" applyAlignment="1">
      <alignment wrapText="1"/>
    </xf>
    <xf numFmtId="0" fontId="1" fillId="4" borderId="1" xfId="0" applyFont="1" applyFill="1" applyBorder="1"/>
    <xf numFmtId="164" fontId="1" fillId="4" borderId="1" xfId="0" applyNumberFormat="1" applyFont="1" applyFill="1" applyBorder="1"/>
    <xf numFmtId="0" fontId="1" fillId="4" borderId="1" xfId="0" applyFont="1" applyFill="1" applyBorder="1" applyAlignment="1">
      <alignment horizontal="right"/>
    </xf>
    <xf numFmtId="164" fontId="1" fillId="0" borderId="1" xfId="0" applyNumberFormat="1" applyFont="1" applyBorder="1"/>
    <xf numFmtId="0" fontId="3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indent="3"/>
    </xf>
    <xf numFmtId="165" fontId="2" fillId="2" borderId="1" xfId="0" applyNumberFormat="1" applyFont="1" applyFill="1" applyBorder="1" applyAlignment="1">
      <alignment wrapText="1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 indent="3"/>
    </xf>
    <xf numFmtId="166" fontId="3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indent="3"/>
    </xf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164" fontId="2" fillId="0" borderId="1" xfId="0" applyNumberFormat="1" applyFont="1" applyBorder="1"/>
    <xf numFmtId="0" fontId="2" fillId="0" borderId="4" xfId="0" applyFont="1" applyBorder="1" applyAlignment="1">
      <alignment horizontal="left" indent="3"/>
    </xf>
    <xf numFmtId="0" fontId="2" fillId="0" borderId="4" xfId="0" applyFont="1" applyBorder="1"/>
    <xf numFmtId="164" fontId="2" fillId="0" borderId="4" xfId="0" applyNumberFormat="1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indent="3"/>
    </xf>
    <xf numFmtId="0" fontId="3" fillId="0" borderId="2" xfId="0" applyFont="1" applyBorder="1" applyAlignment="1">
      <alignment horizontal="left" indent="3"/>
    </xf>
    <xf numFmtId="0" fontId="3" fillId="0" borderId="0" xfId="0" applyFont="1" applyAlignment="1">
      <alignment horizontal="left"/>
    </xf>
    <xf numFmtId="0" fontId="0" fillId="0" borderId="1" xfId="0" applyBorder="1"/>
    <xf numFmtId="165" fontId="1" fillId="5" borderId="1" xfId="0" applyNumberFormat="1" applyFont="1" applyFill="1" applyBorder="1"/>
    <xf numFmtId="165" fontId="1" fillId="5" borderId="1" xfId="0" applyNumberFormat="1" applyFont="1" applyFill="1" applyBorder="1" applyAlignment="1">
      <alignment horizontal="right"/>
    </xf>
    <xf numFmtId="164" fontId="3" fillId="0" borderId="0" xfId="0" applyNumberFormat="1" applyFont="1"/>
    <xf numFmtId="0" fontId="1" fillId="0" borderId="0" xfId="0" applyFont="1"/>
    <xf numFmtId="164" fontId="4" fillId="0" borderId="1" xfId="0" applyNumberFormat="1" applyFont="1" applyBorder="1"/>
    <xf numFmtId="1" fontId="2" fillId="2" borderId="1" xfId="0" applyNumberFormat="1" applyFont="1" applyFill="1" applyBorder="1"/>
    <xf numFmtId="4" fontId="2" fillId="2" borderId="1" xfId="0" applyNumberFormat="1" applyFont="1" applyFill="1" applyBorder="1"/>
    <xf numFmtId="4" fontId="1" fillId="4" borderId="1" xfId="0" applyNumberFormat="1" applyFont="1" applyFill="1" applyBorder="1" applyAlignment="1">
      <alignment wrapText="1"/>
    </xf>
    <xf numFmtId="4" fontId="1" fillId="5" borderId="3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2" fontId="2" fillId="2" borderId="2" xfId="0" applyNumberFormat="1" applyFont="1" applyFill="1" applyBorder="1" applyAlignment="1">
      <alignment wrapText="1"/>
    </xf>
    <xf numFmtId="2" fontId="1" fillId="5" borderId="3" xfId="0" applyNumberFormat="1" applyFont="1" applyFill="1" applyBorder="1" applyAlignment="1">
      <alignment wrapText="1"/>
    </xf>
    <xf numFmtId="4" fontId="1" fillId="0" borderId="1" xfId="0" applyNumberFormat="1" applyFont="1" applyBorder="1"/>
    <xf numFmtId="4" fontId="1" fillId="5" borderId="1" xfId="0" applyNumberFormat="1" applyFont="1" applyFill="1" applyBorder="1"/>
    <xf numFmtId="4" fontId="2" fillId="6" borderId="1" xfId="0" applyNumberFormat="1" applyFont="1" applyFill="1" applyBorder="1" applyAlignment="1">
      <alignment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right"/>
    </xf>
    <xf numFmtId="0" fontId="2" fillId="5" borderId="1" xfId="0" applyFont="1" applyFill="1" applyBorder="1"/>
    <xf numFmtId="164" fontId="2" fillId="5" borderId="1" xfId="0" applyNumberFormat="1" applyFont="1" applyFill="1" applyBorder="1"/>
    <xf numFmtId="0" fontId="2" fillId="5" borderId="1" xfId="0" applyFont="1" applyFill="1" applyBorder="1" applyAlignment="1">
      <alignment horizontal="right"/>
    </xf>
    <xf numFmtId="2" fontId="2" fillId="5" borderId="1" xfId="0" applyNumberFormat="1" applyFont="1" applyFill="1" applyBorder="1" applyAlignment="1">
      <alignment wrapText="1"/>
    </xf>
    <xf numFmtId="0" fontId="5" fillId="5" borderId="3" xfId="0" applyFont="1" applyFill="1" applyBorder="1"/>
    <xf numFmtId="0" fontId="3" fillId="5" borderId="3" xfId="0" applyFont="1" applyFill="1" applyBorder="1"/>
    <xf numFmtId="164" fontId="3" fillId="5" borderId="3" xfId="0" applyNumberFormat="1" applyFont="1" applyFill="1" applyBorder="1"/>
    <xf numFmtId="165" fontId="1" fillId="5" borderId="3" xfId="0" applyNumberFormat="1" applyFont="1" applyFill="1" applyBorder="1" applyAlignment="1">
      <alignment horizontal="right" wrapText="1"/>
    </xf>
    <xf numFmtId="0" fontId="3" fillId="5" borderId="1" xfId="0" applyFont="1" applyFill="1" applyBorder="1"/>
    <xf numFmtId="164" fontId="3" fillId="5" borderId="1" xfId="0" applyNumberFormat="1" applyFont="1" applyFill="1" applyBorder="1"/>
    <xf numFmtId="0" fontId="3" fillId="5" borderId="1" xfId="0" applyFont="1" applyFill="1" applyBorder="1" applyAlignment="1">
      <alignment horizontal="right"/>
    </xf>
    <xf numFmtId="0" fontId="1" fillId="5" borderId="3" xfId="0" applyFont="1" applyFill="1" applyBorder="1"/>
    <xf numFmtId="0" fontId="2" fillId="5" borderId="3" xfId="0" applyFont="1" applyFill="1" applyBorder="1"/>
    <xf numFmtId="164" fontId="2" fillId="5" borderId="3" xfId="0" applyNumberFormat="1" applyFont="1" applyFill="1" applyBorder="1"/>
    <xf numFmtId="0" fontId="5" fillId="5" borderId="1" xfId="0" applyFont="1" applyFill="1" applyBorder="1" applyAlignment="1">
      <alignment horizontal="right"/>
    </xf>
    <xf numFmtId="0" fontId="1" fillId="8" borderId="1" xfId="0" applyFont="1" applyFill="1" applyBorder="1"/>
    <xf numFmtId="0" fontId="2" fillId="8" borderId="1" xfId="0" applyFont="1" applyFill="1" applyBorder="1"/>
    <xf numFmtId="164" fontId="2" fillId="8" borderId="1" xfId="0" applyNumberFormat="1" applyFont="1" applyFill="1" applyBorder="1"/>
    <xf numFmtId="0" fontId="1" fillId="8" borderId="1" xfId="0" applyFont="1" applyFill="1" applyBorder="1" applyAlignment="1">
      <alignment horizontal="right"/>
    </xf>
    <xf numFmtId="4" fontId="1" fillId="8" borderId="1" xfId="0" applyNumberFormat="1" applyFont="1" applyFill="1" applyBorder="1" applyAlignment="1">
      <alignment wrapText="1"/>
    </xf>
    <xf numFmtId="0" fontId="2" fillId="8" borderId="1" xfId="0" applyFont="1" applyFill="1" applyBorder="1" applyAlignment="1">
      <alignment horizontal="right"/>
    </xf>
    <xf numFmtId="4" fontId="2" fillId="8" borderId="1" xfId="0" applyNumberFormat="1" applyFont="1" applyFill="1" applyBorder="1"/>
    <xf numFmtId="165" fontId="2" fillId="5" borderId="1" xfId="0" applyNumberFormat="1" applyFont="1" applyFill="1" applyBorder="1"/>
    <xf numFmtId="165" fontId="2" fillId="5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/>
    <xf numFmtId="4" fontId="1" fillId="8" borderId="1" xfId="0" applyNumberFormat="1" applyFont="1" applyFill="1" applyBorder="1"/>
    <xf numFmtId="165" fontId="1" fillId="8" borderId="1" xfId="0" applyNumberFormat="1" applyFont="1" applyFill="1" applyBorder="1"/>
    <xf numFmtId="165" fontId="1" fillId="8" borderId="1" xfId="0" applyNumberFormat="1" applyFont="1" applyFill="1" applyBorder="1" applyAlignment="1">
      <alignment horizontal="right"/>
    </xf>
    <xf numFmtId="165" fontId="2" fillId="8" borderId="1" xfId="0" applyNumberFormat="1" applyFont="1" applyFill="1" applyBorder="1"/>
    <xf numFmtId="165" fontId="2" fillId="8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2" fontId="1" fillId="5" borderId="1" xfId="0" applyNumberFormat="1" applyFont="1" applyFill="1" applyBorder="1"/>
    <xf numFmtId="2" fontId="2" fillId="5" borderId="1" xfId="0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4" fontId="1" fillId="5" borderId="1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left" wrapText="1" indent="3"/>
    </xf>
    <xf numFmtId="0" fontId="3" fillId="0" borderId="4" xfId="0" applyFont="1" applyBorder="1"/>
    <xf numFmtId="16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1" fillId="7" borderId="0" xfId="0" applyFont="1" applyFill="1" applyProtection="1">
      <protection locked="0"/>
    </xf>
    <xf numFmtId="164" fontId="1" fillId="7" borderId="0" xfId="0" applyNumberFormat="1" applyFont="1" applyFill="1" applyProtection="1">
      <protection locked="0"/>
    </xf>
    <xf numFmtId="0" fontId="1" fillId="7" borderId="0" xfId="0" applyFont="1" applyFill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2" fillId="7" borderId="1" xfId="0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166" fontId="2" fillId="7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1" fontId="3" fillId="7" borderId="1" xfId="0" applyNumberFormat="1" applyFont="1" applyFill="1" applyBorder="1" applyProtection="1">
      <protection locked="0"/>
    </xf>
    <xf numFmtId="166" fontId="3" fillId="7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164" fontId="3" fillId="3" borderId="1" xfId="0" applyNumberFormat="1" applyFont="1" applyFill="1" applyBorder="1" applyProtection="1">
      <protection locked="0"/>
    </xf>
    <xf numFmtId="165" fontId="2" fillId="3" borderId="1" xfId="0" applyNumberFormat="1" applyFont="1" applyFill="1" applyBorder="1" applyAlignment="1" applyProtection="1">
      <alignment wrapText="1"/>
      <protection locked="0"/>
    </xf>
    <xf numFmtId="164" fontId="3" fillId="0" borderId="1" xfId="0" applyNumberFormat="1" applyFont="1" applyBorder="1" applyProtection="1">
      <protection locked="0"/>
    </xf>
    <xf numFmtId="4" fontId="2" fillId="7" borderId="1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165" fontId="2" fillId="2" borderId="1" xfId="0" applyNumberFormat="1" applyFont="1" applyFill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/>
      <protection locked="0"/>
    </xf>
    <xf numFmtId="164" fontId="5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left" indent="3"/>
      <protection locked="0"/>
    </xf>
    <xf numFmtId="0" fontId="3" fillId="7" borderId="1" xfId="0" applyFont="1" applyFill="1" applyBorder="1" applyAlignment="1" applyProtection="1">
      <alignment horizontal="right"/>
      <protection locked="0"/>
    </xf>
    <xf numFmtId="164" fontId="3" fillId="7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7" borderId="1" xfId="0" applyNumberFormat="1" applyFont="1" applyFill="1" applyBorder="1" applyAlignment="1" applyProtection="1">
      <alignment horizontal="right"/>
      <protection locked="0"/>
    </xf>
    <xf numFmtId="166" fontId="3" fillId="0" borderId="1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left" indent="3"/>
      <protection locked="0"/>
    </xf>
    <xf numFmtId="0" fontId="3" fillId="7" borderId="2" xfId="0" applyFont="1" applyFill="1" applyBorder="1" applyAlignment="1" applyProtection="1">
      <alignment horizontal="right"/>
      <protection locked="0"/>
    </xf>
    <xf numFmtId="0" fontId="3" fillId="0" borderId="2" xfId="0" applyFont="1" applyBorder="1" applyProtection="1">
      <protection locked="0"/>
    </xf>
    <xf numFmtId="164" fontId="3" fillId="7" borderId="2" xfId="0" applyNumberFormat="1" applyFont="1" applyFill="1" applyBorder="1" applyAlignment="1" applyProtection="1">
      <alignment horizontal="right"/>
      <protection locked="0"/>
    </xf>
    <xf numFmtId="0" fontId="1" fillId="5" borderId="3" xfId="0" applyFont="1" applyFill="1" applyBorder="1" applyProtection="1">
      <protection locked="0"/>
    </xf>
    <xf numFmtId="0" fontId="3" fillId="5" borderId="3" xfId="0" applyFont="1" applyFill="1" applyBorder="1" applyProtection="1">
      <protection locked="0"/>
    </xf>
    <xf numFmtId="164" fontId="3" fillId="5" borderId="3" xfId="0" applyNumberFormat="1" applyFont="1" applyFill="1" applyBorder="1" applyProtection="1">
      <protection locked="0"/>
    </xf>
    <xf numFmtId="4" fontId="2" fillId="7" borderId="1" xfId="0" applyNumberFormat="1" applyFont="1" applyFill="1" applyBorder="1" applyAlignment="1" applyProtection="1">
      <alignment wrapText="1"/>
      <protection locked="0"/>
    </xf>
    <xf numFmtId="164" fontId="2" fillId="7" borderId="1" xfId="0" applyNumberFormat="1" applyFont="1" applyFill="1" applyBorder="1" applyProtection="1">
      <protection locked="0"/>
    </xf>
    <xf numFmtId="4" fontId="2" fillId="6" borderId="1" xfId="0" applyNumberFormat="1" applyFont="1" applyFill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left" indent="3"/>
      <protection locked="0"/>
    </xf>
    <xf numFmtId="0" fontId="2" fillId="0" borderId="4" xfId="0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4" fontId="2" fillId="7" borderId="2" xfId="0" applyNumberFormat="1" applyFont="1" applyFill="1" applyBorder="1" applyAlignment="1" applyProtection="1">
      <alignment wrapText="1"/>
      <protection locked="0"/>
    </xf>
    <xf numFmtId="0" fontId="2" fillId="5" borderId="3" xfId="0" applyFont="1" applyFill="1" applyBorder="1" applyProtection="1">
      <protection locked="0"/>
    </xf>
    <xf numFmtId="164" fontId="2" fillId="5" borderId="3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165" fontId="2" fillId="0" borderId="1" xfId="0" applyNumberFormat="1" applyFont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indent="3"/>
      <protection locked="0"/>
    </xf>
    <xf numFmtId="2" fontId="2" fillId="7" borderId="2" xfId="0" applyNumberFormat="1" applyFont="1" applyFill="1" applyBorder="1" applyAlignment="1" applyProtection="1">
      <alignment wrapText="1"/>
      <protection locked="0"/>
    </xf>
    <xf numFmtId="0" fontId="5" fillId="5" borderId="3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164" fontId="2" fillId="5" borderId="1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4" fontId="1" fillId="0" borderId="1" xfId="0" applyNumberFormat="1" applyFont="1" applyBorder="1" applyProtection="1">
      <protection locked="0"/>
    </xf>
    <xf numFmtId="165" fontId="1" fillId="5" borderId="1" xfId="0" applyNumberFormat="1" applyFont="1" applyFill="1" applyBorder="1" applyProtection="1">
      <protection locked="0"/>
    </xf>
    <xf numFmtId="165" fontId="2" fillId="5" borderId="1" xfId="0" applyNumberFormat="1" applyFont="1" applyFill="1" applyBorder="1" applyProtection="1">
      <protection locked="0"/>
    </xf>
    <xf numFmtId="164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4" fontId="2" fillId="6" borderId="1" xfId="0" applyNumberFormat="1" applyFont="1" applyFill="1" applyBorder="1"/>
    <xf numFmtId="2" fontId="2" fillId="6" borderId="1" xfId="0" applyNumberFormat="1" applyFont="1" applyFill="1" applyBorder="1"/>
    <xf numFmtId="165" fontId="2" fillId="6" borderId="0" xfId="0" applyNumberFormat="1" applyFont="1" applyFill="1" applyProtection="1">
      <protection locked="0"/>
    </xf>
    <xf numFmtId="2" fontId="2" fillId="7" borderId="1" xfId="0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horizontal="left" indent="3"/>
      <protection locked="0"/>
    </xf>
    <xf numFmtId="2" fontId="2" fillId="7" borderId="1" xfId="0" applyNumberFormat="1" applyFont="1" applyFill="1" applyBorder="1" applyAlignment="1" applyProtection="1">
      <alignment wrapText="1"/>
      <protection locked="0"/>
    </xf>
    <xf numFmtId="0" fontId="3" fillId="5" borderId="1" xfId="0" applyFont="1" applyFill="1" applyBorder="1" applyProtection="1">
      <protection locked="0"/>
    </xf>
    <xf numFmtId="164" fontId="3" fillId="5" borderId="1" xfId="0" applyNumberFormat="1" applyFont="1" applyFill="1" applyBorder="1" applyProtection="1">
      <protection locked="0"/>
    </xf>
    <xf numFmtId="0" fontId="1" fillId="8" borderId="1" xfId="0" applyFont="1" applyFill="1" applyBorder="1" applyProtection="1">
      <protection locked="0"/>
    </xf>
    <xf numFmtId="0" fontId="2" fillId="8" borderId="1" xfId="0" applyFont="1" applyFill="1" applyBorder="1" applyProtection="1">
      <protection locked="0"/>
    </xf>
    <xf numFmtId="164" fontId="2" fillId="8" borderId="1" xfId="0" applyNumberFormat="1" applyFont="1" applyFill="1" applyBorder="1" applyProtection="1">
      <protection locked="0"/>
    </xf>
    <xf numFmtId="164" fontId="1" fillId="8" borderId="1" xfId="0" applyNumberFormat="1" applyFont="1" applyFill="1" applyBorder="1" applyProtection="1">
      <protection locked="0"/>
    </xf>
    <xf numFmtId="0" fontId="1" fillId="7" borderId="0" xfId="0" applyFont="1" applyFill="1"/>
    <xf numFmtId="1" fontId="2" fillId="6" borderId="1" xfId="0" applyNumberFormat="1" applyFont="1" applyFill="1" applyBorder="1"/>
    <xf numFmtId="0" fontId="3" fillId="5" borderId="1" xfId="0" applyFont="1" applyFill="1" applyBorder="1" applyAlignment="1">
      <alignment horizontal="left"/>
    </xf>
    <xf numFmtId="165" fontId="2" fillId="5" borderId="1" xfId="0" applyNumberFormat="1" applyFont="1" applyFill="1" applyBorder="1" applyAlignment="1">
      <alignment wrapText="1"/>
    </xf>
    <xf numFmtId="165" fontId="1" fillId="8" borderId="1" xfId="0" applyNumberFormat="1" applyFont="1" applyFill="1" applyBorder="1" applyProtection="1">
      <protection locked="0"/>
    </xf>
    <xf numFmtId="165" fontId="2" fillId="8" borderId="1" xfId="0" applyNumberFormat="1" applyFont="1" applyFill="1" applyBorder="1" applyProtection="1">
      <protection locked="0"/>
    </xf>
    <xf numFmtId="164" fontId="3" fillId="7" borderId="4" xfId="0" applyNumberFormat="1" applyFont="1" applyFill="1" applyBorder="1" applyAlignment="1" applyProtection="1">
      <alignment horizontal="right"/>
      <protection locked="0"/>
    </xf>
    <xf numFmtId="164" fontId="1" fillId="7" borderId="0" xfId="0" applyNumberFormat="1" applyFont="1" applyFill="1"/>
    <xf numFmtId="166" fontId="2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ioland365-my.sharepoint.com/personal/andreas_kern_bioland_de/Documents/Dokumente/Projekte/WSK%20Bio%20Kitz-Lamm/Auzuchtkosten%20Kitze%20Rees/2022/Kitzaufzucht%20Kosten%20Ringlihof%202022-&#220;berarbeitung%20AKern%202023-01-29.xlsx" TargetMode="External"/><Relationship Id="rId1" Type="http://schemas.openxmlformats.org/officeDocument/2006/relationships/externalLinkPath" Target="/personal/andreas_kern_bioland_de/Documents/Dokumente/Projekte/WSK%20Bio%20Kitz-Lamm/Auzuchtkosten%20Kitze%20Rees/2022/Kitzaufzucht%20Kosten%20Ringlihof%202022-&#220;berarbeitung%20AKern%202023-01-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kitz DV, am Stück"/>
      <sheetName val="Mastkitz DV, zerlegt"/>
      <sheetName val="Mastkitz LV"/>
      <sheetName val="Nachzucht"/>
      <sheetName val="Sonstige Kosten 2021"/>
      <sheetName val="Sonstige Kosten 2022"/>
      <sheetName val="Milchpulver"/>
      <sheetName val="Festkosten"/>
      <sheetName val="Gewichte weiblich"/>
      <sheetName val="Gewichte männlich"/>
      <sheetName val="Schlachtgewichte"/>
      <sheetName val="Zeiterfassung"/>
      <sheetName val="Auswertung Zeitaufwand"/>
      <sheetName val="Tabelle8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H17">
            <v>4.8900359784129526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D4AFD-1699-4E3C-9DE8-1AC097F8368A}">
  <dimension ref="A1:G63"/>
  <sheetViews>
    <sheetView topLeftCell="A30" workbookViewId="0">
      <selection activeCell="F52" sqref="F52"/>
    </sheetView>
  </sheetViews>
  <sheetFormatPr baseColWidth="10" defaultColWidth="11.59765625" defaultRowHeight="15"/>
  <cols>
    <col min="1" max="1" width="54" style="5" customWidth="1"/>
    <col min="2" max="2" width="12.6640625" style="5" customWidth="1"/>
    <col min="3" max="3" width="11.73046875" style="5" customWidth="1"/>
    <col min="4" max="4" width="11.59765625" style="5"/>
    <col min="5" max="5" width="12.265625" style="58" customWidth="1"/>
    <col min="6" max="6" width="9.06640625" style="54" customWidth="1"/>
    <col min="7" max="7" width="13.86328125" style="4" customWidth="1"/>
    <col min="8" max="16384" width="11.59765625" style="5"/>
  </cols>
  <sheetData>
    <row r="1" spans="1:7">
      <c r="A1" s="59" t="s">
        <v>79</v>
      </c>
      <c r="B1" s="59"/>
      <c r="C1" s="59"/>
      <c r="D1" s="59"/>
      <c r="E1" s="2"/>
      <c r="F1" s="3"/>
    </row>
    <row r="2" spans="1:7">
      <c r="A2" s="59"/>
      <c r="B2" s="59"/>
      <c r="C2" s="59"/>
      <c r="D2" s="59"/>
      <c r="E2" s="2"/>
      <c r="F2" s="3"/>
    </row>
    <row r="3" spans="1:7">
      <c r="A3" s="59" t="s">
        <v>69</v>
      </c>
      <c r="B3" s="59"/>
      <c r="C3" s="59"/>
      <c r="D3" s="59"/>
      <c r="E3" s="2"/>
      <c r="F3" s="3"/>
    </row>
    <row r="4" spans="1:7">
      <c r="A4" s="59"/>
      <c r="B4" s="59"/>
      <c r="C4" s="59"/>
      <c r="D4" s="59"/>
      <c r="E4" s="2"/>
      <c r="F4" s="3"/>
    </row>
    <row r="5" spans="1:7">
      <c r="A5" s="1" t="s">
        <v>67</v>
      </c>
      <c r="B5" s="1"/>
      <c r="C5" s="10"/>
      <c r="D5" s="10"/>
      <c r="E5" s="29"/>
      <c r="F5" s="7" t="s">
        <v>1</v>
      </c>
      <c r="G5" s="6" t="s">
        <v>70</v>
      </c>
    </row>
    <row r="6" spans="1:7">
      <c r="A6" s="8" t="s">
        <v>2</v>
      </c>
      <c r="B6" s="8"/>
      <c r="C6" s="10"/>
      <c r="D6" s="10"/>
      <c r="E6" s="45"/>
      <c r="F6" s="19" t="s">
        <v>3</v>
      </c>
      <c r="G6" s="111">
        <v>244</v>
      </c>
    </row>
    <row r="7" spans="1:7">
      <c r="A7" s="8" t="s">
        <v>4</v>
      </c>
      <c r="B7" s="8"/>
      <c r="C7" s="10"/>
      <c r="D7" s="10"/>
      <c r="E7" s="45"/>
      <c r="F7" s="19" t="s">
        <v>3</v>
      </c>
      <c r="G7" s="111">
        <v>11</v>
      </c>
    </row>
    <row r="8" spans="1:7">
      <c r="A8" s="8" t="s">
        <v>5</v>
      </c>
      <c r="B8" s="8"/>
      <c r="C8" s="10"/>
      <c r="D8" s="10"/>
      <c r="E8" s="45"/>
      <c r="F8" s="19" t="s">
        <v>6</v>
      </c>
      <c r="G8" s="20">
        <f>100/(G6+G7)*G7</f>
        <v>4.3137254901960782</v>
      </c>
    </row>
    <row r="9" spans="1:7">
      <c r="A9" s="8" t="s">
        <v>7</v>
      </c>
      <c r="B9" s="8"/>
      <c r="C9" s="10"/>
      <c r="D9" s="10"/>
      <c r="E9" s="45"/>
      <c r="F9" s="19" t="s">
        <v>3</v>
      </c>
      <c r="G9" s="111">
        <v>9</v>
      </c>
    </row>
    <row r="10" spans="1:7">
      <c r="A10" s="8" t="s">
        <v>8</v>
      </c>
      <c r="B10" s="8"/>
      <c r="C10" s="10"/>
      <c r="D10" s="10"/>
      <c r="E10" s="45"/>
      <c r="F10" s="19" t="s">
        <v>6</v>
      </c>
      <c r="G10" s="20">
        <f>G9/G6*100</f>
        <v>3.6885245901639343</v>
      </c>
    </row>
    <row r="11" spans="1:7" customFormat="1" ht="15.4">
      <c r="A11" s="8" t="s">
        <v>9</v>
      </c>
      <c r="B11" s="8"/>
      <c r="C11" s="10"/>
      <c r="D11" s="10"/>
      <c r="E11" s="60"/>
      <c r="F11" s="19" t="s">
        <v>10</v>
      </c>
      <c r="G11" s="18">
        <v>1.4</v>
      </c>
    </row>
    <row r="12" spans="1:7">
      <c r="A12" s="8" t="s">
        <v>72</v>
      </c>
      <c r="B12" s="8"/>
      <c r="C12" s="10"/>
      <c r="D12" s="10"/>
      <c r="E12" s="10"/>
      <c r="F12" s="19" t="s">
        <v>11</v>
      </c>
      <c r="G12" s="18">
        <v>15.4</v>
      </c>
    </row>
    <row r="13" spans="1:7">
      <c r="A13" s="8"/>
      <c r="B13" s="8"/>
      <c r="C13" s="8"/>
      <c r="D13" s="8"/>
      <c r="E13" s="10"/>
      <c r="F13" s="11"/>
      <c r="G13" s="12"/>
    </row>
    <row r="14" spans="1:7">
      <c r="A14" s="8" t="s">
        <v>13</v>
      </c>
      <c r="B14" s="8"/>
      <c r="C14" s="10"/>
      <c r="D14" s="10"/>
      <c r="E14" s="10"/>
      <c r="F14" s="13" t="s">
        <v>14</v>
      </c>
      <c r="G14" s="14">
        <v>61</v>
      </c>
    </row>
    <row r="15" spans="1:7">
      <c r="A15" s="8" t="s">
        <v>15</v>
      </c>
      <c r="B15" s="8"/>
      <c r="C15" s="10"/>
      <c r="D15" s="10"/>
      <c r="E15" s="10"/>
      <c r="F15" s="13" t="s">
        <v>11</v>
      </c>
      <c r="G15" s="15">
        <v>20.5</v>
      </c>
    </row>
    <row r="16" spans="1:7">
      <c r="A16" s="21" t="s">
        <v>19</v>
      </c>
      <c r="B16" s="21"/>
      <c r="C16" s="22"/>
      <c r="D16" s="22"/>
      <c r="E16" s="23"/>
      <c r="F16" s="24"/>
      <c r="G16" s="25"/>
    </row>
    <row r="17" spans="1:7">
      <c r="A17" s="8" t="s">
        <v>80</v>
      </c>
      <c r="B17" s="8"/>
      <c r="C17" s="10"/>
      <c r="D17" s="10"/>
      <c r="E17" s="16"/>
      <c r="F17" s="13" t="s">
        <v>21</v>
      </c>
      <c r="G17" s="62">
        <v>7</v>
      </c>
    </row>
    <row r="18" spans="1:7">
      <c r="A18" s="8" t="s">
        <v>81</v>
      </c>
      <c r="B18" s="8"/>
      <c r="C18" s="10"/>
      <c r="D18" s="10"/>
      <c r="E18" s="16"/>
      <c r="F18" s="13" t="s">
        <v>23</v>
      </c>
      <c r="G18" s="62">
        <f>G17*G15</f>
        <v>143.5</v>
      </c>
    </row>
    <row r="19" spans="1:7">
      <c r="A19" s="26" t="s">
        <v>26</v>
      </c>
      <c r="B19" s="26"/>
      <c r="C19" s="26"/>
      <c r="D19" s="26"/>
      <c r="E19" s="27"/>
      <c r="F19" s="28" t="s">
        <v>23</v>
      </c>
      <c r="G19" s="63">
        <f>G18</f>
        <v>143.5</v>
      </c>
    </row>
    <row r="20" spans="1:7">
      <c r="A20" s="105" t="s">
        <v>27</v>
      </c>
      <c r="B20" s="105"/>
      <c r="C20" s="106"/>
      <c r="D20" s="106"/>
      <c r="E20" s="107"/>
      <c r="F20" s="108"/>
      <c r="G20" s="35"/>
    </row>
    <row r="21" spans="1:7">
      <c r="A21" s="1" t="s">
        <v>28</v>
      </c>
      <c r="B21" s="11" t="s">
        <v>0</v>
      </c>
      <c r="C21" s="32" t="s">
        <v>1</v>
      </c>
      <c r="D21" s="33" t="s">
        <v>29</v>
      </c>
      <c r="E21" s="32" t="s">
        <v>1</v>
      </c>
      <c r="F21" s="10"/>
      <c r="G21" s="10"/>
    </row>
    <row r="22" spans="1:7">
      <c r="A22" s="34" t="s">
        <v>30</v>
      </c>
      <c r="B22" s="13">
        <v>4</v>
      </c>
      <c r="C22" s="10" t="s">
        <v>11</v>
      </c>
      <c r="D22" s="17">
        <v>25</v>
      </c>
      <c r="E22" s="30" t="s">
        <v>31</v>
      </c>
      <c r="F22" s="13" t="s">
        <v>23</v>
      </c>
      <c r="G22" s="62">
        <f>D22/100*B22</f>
        <v>1</v>
      </c>
    </row>
    <row r="23" spans="1:7">
      <c r="A23" s="34" t="s">
        <v>32</v>
      </c>
      <c r="B23" s="13">
        <v>0.2</v>
      </c>
      <c r="C23" s="36" t="s">
        <v>33</v>
      </c>
      <c r="D23" s="17">
        <v>10</v>
      </c>
      <c r="E23" s="30" t="s">
        <v>31</v>
      </c>
      <c r="F23" s="13" t="s">
        <v>23</v>
      </c>
      <c r="G23" s="62">
        <f>B23*D23/100*G14</f>
        <v>1.22</v>
      </c>
    </row>
    <row r="24" spans="1:7">
      <c r="A24" s="34" t="s">
        <v>34</v>
      </c>
      <c r="B24" s="37">
        <v>5.0000000000000001E-3</v>
      </c>
      <c r="C24" s="36" t="s">
        <v>33</v>
      </c>
      <c r="D24" s="17">
        <f>115/107*100</f>
        <v>107.4766355140187</v>
      </c>
      <c r="E24" s="30" t="s">
        <v>31</v>
      </c>
      <c r="F24" s="13" t="s">
        <v>23</v>
      </c>
      <c r="G24" s="62">
        <f>B24*D24/100*(G14-14)</f>
        <v>0.25257009345794396</v>
      </c>
    </row>
    <row r="25" spans="1:7">
      <c r="A25" s="38" t="s">
        <v>35</v>
      </c>
      <c r="B25" s="39">
        <f>G12</f>
        <v>15.4</v>
      </c>
      <c r="C25" s="10" t="s">
        <v>11</v>
      </c>
      <c r="D25" s="17">
        <f>[1]Milchpulver!H17</f>
        <v>4.8900359784129526</v>
      </c>
      <c r="E25" s="30" t="s">
        <v>21</v>
      </c>
      <c r="F25" s="13" t="s">
        <v>23</v>
      </c>
      <c r="G25" s="62">
        <f>B25*D25</f>
        <v>75.306554067559475</v>
      </c>
    </row>
    <row r="26" spans="1:7" ht="15.4" thickBot="1">
      <c r="A26" s="40" t="s">
        <v>36</v>
      </c>
      <c r="B26" s="41">
        <v>0.15</v>
      </c>
      <c r="C26" s="42" t="s">
        <v>33</v>
      </c>
      <c r="D26" s="43">
        <f>0.72/107*100</f>
        <v>0.67289719626168221</v>
      </c>
      <c r="E26" s="44" t="s">
        <v>21</v>
      </c>
      <c r="F26" s="13" t="s">
        <v>23</v>
      </c>
      <c r="G26" s="62">
        <f>(G14-21)*B26*D26</f>
        <v>4.037383177570093</v>
      </c>
    </row>
    <row r="27" spans="1:7">
      <c r="A27" s="86" t="s">
        <v>37</v>
      </c>
      <c r="B27" s="86"/>
      <c r="C27" s="80"/>
      <c r="D27" s="80"/>
      <c r="E27" s="81"/>
      <c r="F27" s="89" t="s">
        <v>23</v>
      </c>
      <c r="G27" s="64">
        <f>SUM(G22:G26)</f>
        <v>81.816507338587513</v>
      </c>
    </row>
    <row r="28" spans="1:7">
      <c r="A28" s="10"/>
      <c r="B28" s="10"/>
      <c r="C28" s="10"/>
      <c r="D28" s="10"/>
      <c r="E28" s="10"/>
      <c r="F28" s="10"/>
      <c r="G28" s="10"/>
    </row>
    <row r="29" spans="1:7">
      <c r="A29" s="105" t="s">
        <v>38</v>
      </c>
      <c r="B29" s="105"/>
      <c r="C29" s="106"/>
      <c r="D29" s="106"/>
      <c r="E29" s="107"/>
      <c r="F29" s="108"/>
      <c r="G29" s="35"/>
    </row>
    <row r="30" spans="1:7">
      <c r="A30" s="34" t="s">
        <v>68</v>
      </c>
      <c r="B30" s="34"/>
      <c r="C30" s="8"/>
      <c r="D30" s="8"/>
      <c r="E30" s="45"/>
      <c r="F30" s="13" t="s">
        <v>23</v>
      </c>
      <c r="G30" s="65">
        <v>4.62</v>
      </c>
    </row>
    <row r="31" spans="1:7">
      <c r="A31" s="34" t="s">
        <v>39</v>
      </c>
      <c r="B31" s="34"/>
      <c r="D31" s="45">
        <v>20</v>
      </c>
      <c r="E31" s="8" t="s">
        <v>40</v>
      </c>
      <c r="F31" s="13" t="s">
        <v>23</v>
      </c>
      <c r="G31" s="65">
        <f>D31*G11</f>
        <v>28</v>
      </c>
    </row>
    <row r="32" spans="1:7" customFormat="1" ht="15.4">
      <c r="A32" s="46" t="s">
        <v>41</v>
      </c>
      <c r="B32" s="46"/>
      <c r="C32" s="47"/>
      <c r="D32" s="47"/>
      <c r="E32" s="48"/>
      <c r="F32" s="13" t="s">
        <v>23</v>
      </c>
      <c r="G32" s="65">
        <v>0.22</v>
      </c>
    </row>
    <row r="33" spans="1:7" customFormat="1" ht="15.4">
      <c r="A33" s="46" t="s">
        <v>42</v>
      </c>
      <c r="B33" s="46"/>
      <c r="C33" s="47"/>
      <c r="D33" s="47"/>
      <c r="E33" s="48"/>
      <c r="F33" s="13" t="s">
        <v>23</v>
      </c>
      <c r="G33" s="65">
        <v>1.5</v>
      </c>
    </row>
    <row r="34" spans="1:7" ht="15.4" thickBot="1">
      <c r="A34" s="40" t="s">
        <v>43</v>
      </c>
      <c r="B34" s="40"/>
      <c r="C34" s="49"/>
      <c r="D34" s="49"/>
      <c r="E34" s="50"/>
      <c r="F34" s="13" t="s">
        <v>23</v>
      </c>
      <c r="G34" s="66">
        <v>5</v>
      </c>
    </row>
    <row r="35" spans="1:7">
      <c r="A35" s="86" t="s">
        <v>44</v>
      </c>
      <c r="B35" s="86"/>
      <c r="C35" s="87"/>
      <c r="D35" s="87"/>
      <c r="E35" s="88"/>
      <c r="F35" s="89" t="s">
        <v>23</v>
      </c>
      <c r="G35" s="64">
        <f>SUM(G30:G34)</f>
        <v>39.339999999999996</v>
      </c>
    </row>
    <row r="36" spans="1:7">
      <c r="A36" s="8"/>
      <c r="B36" s="8"/>
      <c r="C36" s="8"/>
      <c r="D36" s="8"/>
      <c r="E36" s="45"/>
      <c r="F36" s="51"/>
      <c r="G36" s="31"/>
    </row>
    <row r="37" spans="1:7">
      <c r="A37" s="105" t="s">
        <v>82</v>
      </c>
      <c r="B37" s="105"/>
      <c r="C37" s="111"/>
      <c r="D37" s="111"/>
      <c r="E37" s="112"/>
      <c r="F37" s="113"/>
      <c r="G37" s="35"/>
    </row>
    <row r="38" spans="1:7" ht="15.4" thickBot="1">
      <c r="A38" s="53" t="s">
        <v>49</v>
      </c>
      <c r="B38" s="53"/>
      <c r="C38" s="42"/>
      <c r="D38" s="42"/>
      <c r="E38" s="42"/>
      <c r="F38" s="41" t="s">
        <v>23</v>
      </c>
      <c r="G38" s="68">
        <v>3</v>
      </c>
    </row>
    <row r="39" spans="1:7">
      <c r="A39" s="79" t="s">
        <v>83</v>
      </c>
      <c r="B39" s="79"/>
      <c r="C39" s="80"/>
      <c r="D39" s="80"/>
      <c r="E39" s="81"/>
      <c r="F39" s="82" t="s">
        <v>23</v>
      </c>
      <c r="G39" s="69">
        <f>SUM(G38:G38)</f>
        <v>3</v>
      </c>
    </row>
    <row r="40" spans="1:7">
      <c r="A40" s="8"/>
      <c r="B40" s="8"/>
      <c r="C40" s="8"/>
      <c r="D40" s="10"/>
      <c r="E40" s="16"/>
      <c r="F40" s="30"/>
      <c r="G40" s="9"/>
    </row>
    <row r="41" spans="1:7">
      <c r="A41" s="1" t="s">
        <v>52</v>
      </c>
      <c r="B41" s="1"/>
      <c r="C41" s="8"/>
      <c r="D41" s="8"/>
      <c r="E41" s="10"/>
      <c r="F41" s="13" t="s">
        <v>23</v>
      </c>
      <c r="G41" s="20">
        <f>G10/100*(G35+G27)*50/100</f>
        <v>2.234443782883786</v>
      </c>
    </row>
    <row r="42" spans="1:7">
      <c r="A42" s="8"/>
      <c r="B42" s="8"/>
      <c r="C42" s="10"/>
      <c r="D42" s="10"/>
      <c r="E42" s="16"/>
      <c r="F42" s="30"/>
      <c r="G42" s="9"/>
    </row>
    <row r="43" spans="1:7">
      <c r="A43" s="73" t="s">
        <v>53</v>
      </c>
      <c r="B43" s="73"/>
      <c r="C43" s="73"/>
      <c r="D43" s="73"/>
      <c r="E43" s="73"/>
      <c r="F43" s="74" t="s">
        <v>23</v>
      </c>
      <c r="G43" s="109">
        <f>G27+G35+G39+G41</f>
        <v>126.3909511214713</v>
      </c>
    </row>
    <row r="44" spans="1:7">
      <c r="A44" s="75" t="s">
        <v>84</v>
      </c>
      <c r="B44" s="75"/>
      <c r="C44" s="75"/>
      <c r="D44" s="75"/>
      <c r="E44" s="76"/>
      <c r="F44" s="77" t="s">
        <v>21</v>
      </c>
      <c r="G44" s="110">
        <f>G43/G15</f>
        <v>6.1654122498278685</v>
      </c>
    </row>
    <row r="45" spans="1:7">
      <c r="A45" s="10"/>
      <c r="B45" s="10"/>
      <c r="C45" s="10"/>
      <c r="D45" s="10"/>
      <c r="E45" s="16"/>
      <c r="F45" s="30"/>
      <c r="G45" s="9"/>
    </row>
    <row r="46" spans="1:7">
      <c r="A46" s="73" t="s">
        <v>55</v>
      </c>
      <c r="B46" s="73"/>
      <c r="C46" s="73"/>
      <c r="D46" s="73"/>
      <c r="E46" s="73"/>
      <c r="F46" s="74" t="s">
        <v>23</v>
      </c>
      <c r="G46" s="69">
        <f>G19-G43</f>
        <v>17.109048878528696</v>
      </c>
    </row>
    <row r="47" spans="1:7">
      <c r="A47" s="75" t="s">
        <v>56</v>
      </c>
      <c r="B47" s="75"/>
      <c r="C47" s="75"/>
      <c r="D47" s="75"/>
      <c r="E47" s="76"/>
      <c r="F47" s="77" t="s">
        <v>21</v>
      </c>
      <c r="G47" s="78">
        <f>G46/G15</f>
        <v>0.83458775017213149</v>
      </c>
    </row>
    <row r="48" spans="1:7">
      <c r="A48" s="8"/>
      <c r="B48" s="8"/>
      <c r="C48" s="8"/>
      <c r="D48" s="8"/>
      <c r="E48" s="45"/>
      <c r="F48" s="51"/>
      <c r="G48" s="31"/>
    </row>
    <row r="49" spans="1:7">
      <c r="A49" s="8"/>
      <c r="B49" s="8"/>
      <c r="C49" s="8"/>
      <c r="D49" s="8"/>
      <c r="E49" s="45"/>
      <c r="F49" s="51"/>
      <c r="G49" s="31"/>
    </row>
    <row r="50" spans="1:7">
      <c r="A50" s="105" t="s">
        <v>57</v>
      </c>
      <c r="B50" s="105"/>
      <c r="C50" s="106"/>
      <c r="D50" s="106"/>
      <c r="E50" s="107"/>
      <c r="F50" s="108"/>
      <c r="G50" s="35"/>
    </row>
    <row r="51" spans="1:7" ht="15.4" thickBot="1">
      <c r="A51" s="8" t="s">
        <v>58</v>
      </c>
      <c r="B51" s="8"/>
      <c r="C51" s="8"/>
      <c r="D51" s="8"/>
      <c r="E51" s="45"/>
      <c r="F51" s="41" t="s">
        <v>23</v>
      </c>
      <c r="G51" s="65">
        <v>3.31</v>
      </c>
    </row>
    <row r="52" spans="1:7" ht="15.4" thickBot="1">
      <c r="A52" s="8" t="s">
        <v>59</v>
      </c>
      <c r="B52" s="8"/>
      <c r="C52" s="8"/>
      <c r="D52" s="8"/>
      <c r="E52" s="45"/>
      <c r="F52" s="41" t="s">
        <v>23</v>
      </c>
      <c r="G52" s="65">
        <v>1.33</v>
      </c>
    </row>
    <row r="53" spans="1:7" ht="15.4" thickBot="1">
      <c r="A53" s="8" t="s">
        <v>60</v>
      </c>
      <c r="B53" s="8"/>
      <c r="C53" s="8"/>
      <c r="D53" s="8"/>
      <c r="E53" s="45"/>
      <c r="F53" s="41" t="s">
        <v>23</v>
      </c>
      <c r="G53" s="65">
        <v>4.7699999999999996</v>
      </c>
    </row>
    <row r="54" spans="1:7" ht="15.4" thickBot="1">
      <c r="A54" s="8" t="s">
        <v>61</v>
      </c>
      <c r="B54" s="8"/>
      <c r="C54" s="8"/>
      <c r="D54" s="8"/>
      <c r="E54" s="45"/>
      <c r="F54" s="41" t="s">
        <v>23</v>
      </c>
      <c r="G54" s="65">
        <v>2.25</v>
      </c>
    </row>
    <row r="55" spans="1:7">
      <c r="A55" s="73" t="s">
        <v>62</v>
      </c>
      <c r="B55" s="73"/>
      <c r="C55" s="73"/>
      <c r="D55" s="73"/>
      <c r="E55" s="73"/>
      <c r="F55" s="74" t="s">
        <v>23</v>
      </c>
      <c r="G55" s="71">
        <f>SUM(G51:G54)</f>
        <v>11.66</v>
      </c>
    </row>
    <row r="56" spans="1:7" ht="15.4">
      <c r="A56" s="55"/>
      <c r="B56" s="55"/>
      <c r="C56" s="8"/>
      <c r="D56" s="8"/>
      <c r="E56" s="45"/>
      <c r="F56" s="51"/>
      <c r="G56" s="72"/>
    </row>
    <row r="57" spans="1:7">
      <c r="A57" s="73" t="s">
        <v>63</v>
      </c>
      <c r="B57" s="73"/>
      <c r="C57" s="75"/>
      <c r="D57" s="75"/>
      <c r="E57" s="76"/>
      <c r="F57" s="74" t="s">
        <v>23</v>
      </c>
      <c r="G57" s="114">
        <f>G55+G43</f>
        <v>138.05095112147131</v>
      </c>
    </row>
    <row r="58" spans="1:7">
      <c r="A58" s="75" t="s">
        <v>64</v>
      </c>
      <c r="B58" s="75"/>
      <c r="C58" s="75"/>
      <c r="D58" s="75"/>
      <c r="E58" s="76"/>
      <c r="F58" s="77" t="s">
        <v>21</v>
      </c>
      <c r="G58" s="99">
        <f>G57/G15</f>
        <v>6.7341927376327471</v>
      </c>
    </row>
    <row r="59" spans="1:7">
      <c r="A59" s="1"/>
      <c r="B59" s="1"/>
      <c r="C59" s="1"/>
      <c r="D59" s="1"/>
      <c r="E59" s="29"/>
      <c r="F59" s="7"/>
      <c r="G59" s="70"/>
    </row>
    <row r="60" spans="1:7">
      <c r="A60" s="56" t="s">
        <v>65</v>
      </c>
      <c r="B60" s="56"/>
      <c r="C60" s="56"/>
      <c r="D60" s="56"/>
      <c r="E60" s="56"/>
      <c r="F60" s="57" t="s">
        <v>23</v>
      </c>
      <c r="G60" s="71">
        <f>G19-G43-G55</f>
        <v>5.4490488785286963</v>
      </c>
    </row>
    <row r="61" spans="1:7">
      <c r="A61" s="97" t="s">
        <v>66</v>
      </c>
      <c r="B61" s="97"/>
      <c r="C61" s="97"/>
      <c r="D61" s="97"/>
      <c r="E61" s="97"/>
      <c r="F61" s="98" t="s">
        <v>21</v>
      </c>
      <c r="G61" s="99">
        <f>G60/G15</f>
        <v>0.26580726236725349</v>
      </c>
    </row>
    <row r="63" spans="1:7">
      <c r="E63" s="5"/>
      <c r="F63" s="5"/>
    </row>
  </sheetData>
  <sheetProtection algorithmName="SHA-512" hashValue="FYFqUDWuvETj3FrxlBDYqcrfbwZPZ6vjq322YQJ8zinVcTv455fbtiVHFjel+uNEvj2CC/5ro9k/Jc5d3OscRQ==" saltValue="SmSE3wdMRzfPoKBi1tjeYQ==" spinCount="100000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232AF-E688-4C6F-9033-E57E6D2FE6BC}">
  <sheetPr>
    <tabColor rgb="FFFFFF00"/>
  </sheetPr>
  <dimension ref="A1:G63"/>
  <sheetViews>
    <sheetView topLeftCell="A18" zoomScaleNormal="100" workbookViewId="0">
      <selection activeCell="L40" sqref="L40"/>
    </sheetView>
  </sheetViews>
  <sheetFormatPr baseColWidth="10" defaultColWidth="11.59765625" defaultRowHeight="15"/>
  <cols>
    <col min="1" max="1" width="54" style="5" customWidth="1"/>
    <col min="2" max="2" width="12.6640625" style="123" customWidth="1"/>
    <col min="3" max="3" width="11.73046875" style="123" customWidth="1"/>
    <col min="4" max="4" width="11.59765625" style="123"/>
    <col min="5" max="5" width="12.265625" style="197" customWidth="1"/>
    <col min="6" max="6" width="9.06640625" style="198" customWidth="1"/>
    <col min="7" max="7" width="14.3984375" style="122" customWidth="1"/>
    <col min="8" max="16384" width="11.59765625" style="123"/>
  </cols>
  <sheetData>
    <row r="1" spans="1:7">
      <c r="A1" s="59" t="s">
        <v>79</v>
      </c>
      <c r="B1" s="119"/>
      <c r="C1" s="119"/>
      <c r="D1" s="119"/>
      <c r="E1" s="120"/>
      <c r="F1" s="121"/>
    </row>
    <row r="2" spans="1:7">
      <c r="A2" s="59"/>
      <c r="B2" s="119"/>
      <c r="C2" s="119"/>
      <c r="D2" s="119"/>
      <c r="E2" s="120"/>
      <c r="F2" s="121"/>
    </row>
    <row r="3" spans="1:7">
      <c r="A3" s="59" t="s">
        <v>69</v>
      </c>
      <c r="B3" s="119"/>
      <c r="C3" s="124" t="s">
        <v>78</v>
      </c>
      <c r="D3" s="124"/>
      <c r="E3" s="125"/>
      <c r="F3" s="126"/>
    </row>
    <row r="4" spans="1:7">
      <c r="A4" s="59"/>
      <c r="B4" s="119"/>
      <c r="C4" s="119"/>
      <c r="D4" s="119"/>
      <c r="E4" s="120"/>
      <c r="F4" s="121"/>
    </row>
    <row r="5" spans="1:7">
      <c r="A5" s="1" t="s">
        <v>67</v>
      </c>
      <c r="B5" s="127"/>
      <c r="C5" s="128"/>
      <c r="D5" s="128"/>
      <c r="E5" s="129"/>
      <c r="F5" s="130" t="s">
        <v>1</v>
      </c>
      <c r="G5" s="131" t="s">
        <v>71</v>
      </c>
    </row>
    <row r="6" spans="1:7">
      <c r="A6" s="8" t="s">
        <v>2</v>
      </c>
      <c r="B6" s="132"/>
      <c r="C6" s="128"/>
      <c r="D6" s="128"/>
      <c r="E6" s="133"/>
      <c r="F6" s="19" t="s">
        <v>3</v>
      </c>
      <c r="G6" s="134">
        <v>244</v>
      </c>
    </row>
    <row r="7" spans="1:7">
      <c r="A7" s="8" t="s">
        <v>4</v>
      </c>
      <c r="B7" s="132"/>
      <c r="C7" s="128"/>
      <c r="D7" s="128"/>
      <c r="E7" s="133"/>
      <c r="F7" s="19" t="s">
        <v>3</v>
      </c>
      <c r="G7" s="134">
        <v>11</v>
      </c>
    </row>
    <row r="8" spans="1:7">
      <c r="A8" s="8" t="s">
        <v>5</v>
      </c>
      <c r="B8" s="132"/>
      <c r="C8" s="128"/>
      <c r="D8" s="128"/>
      <c r="E8" s="133"/>
      <c r="F8" s="19" t="s">
        <v>6</v>
      </c>
      <c r="G8" s="9">
        <f>100/(G6+G7)*G7</f>
        <v>4.3137254901960782</v>
      </c>
    </row>
    <row r="9" spans="1:7">
      <c r="A9" s="8" t="s">
        <v>7</v>
      </c>
      <c r="B9" s="132"/>
      <c r="C9" s="128"/>
      <c r="D9" s="128"/>
      <c r="E9" s="133"/>
      <c r="F9" s="19" t="s">
        <v>3</v>
      </c>
      <c r="G9" s="134">
        <v>9</v>
      </c>
    </row>
    <row r="10" spans="1:7">
      <c r="A10" s="8" t="s">
        <v>8</v>
      </c>
      <c r="B10" s="132"/>
      <c r="C10" s="128"/>
      <c r="D10" s="128"/>
      <c r="E10" s="133"/>
      <c r="F10" s="19" t="s">
        <v>6</v>
      </c>
      <c r="G10" s="9">
        <f>G9/G6*100</f>
        <v>3.6885245901639343</v>
      </c>
    </row>
    <row r="11" spans="1:7" s="138" customFormat="1" ht="15.4">
      <c r="A11" s="8" t="s">
        <v>9</v>
      </c>
      <c r="B11" s="132"/>
      <c r="C11" s="128"/>
      <c r="D11" s="128"/>
      <c r="E11" s="136"/>
      <c r="F11" s="19" t="s">
        <v>10</v>
      </c>
      <c r="G11" s="137">
        <v>1.4</v>
      </c>
    </row>
    <row r="12" spans="1:7">
      <c r="A12" s="8" t="s">
        <v>72</v>
      </c>
      <c r="B12" s="132"/>
      <c r="C12" s="128"/>
      <c r="D12" s="128"/>
      <c r="E12" s="128"/>
      <c r="F12" s="19" t="s">
        <v>11</v>
      </c>
      <c r="G12" s="137">
        <v>15.4</v>
      </c>
    </row>
    <row r="13" spans="1:7">
      <c r="A13" s="8"/>
      <c r="B13" s="132"/>
      <c r="C13" s="132"/>
      <c r="D13" s="132"/>
      <c r="E13" s="128"/>
      <c r="F13" s="11"/>
      <c r="G13" s="140"/>
    </row>
    <row r="14" spans="1:7">
      <c r="A14" s="8" t="s">
        <v>13</v>
      </c>
      <c r="B14" s="132"/>
      <c r="C14" s="128"/>
      <c r="D14" s="128"/>
      <c r="E14" s="128"/>
      <c r="F14" s="13" t="s">
        <v>14</v>
      </c>
      <c r="G14" s="141">
        <v>61</v>
      </c>
    </row>
    <row r="15" spans="1:7">
      <c r="A15" s="8" t="s">
        <v>15</v>
      </c>
      <c r="B15" s="132"/>
      <c r="C15" s="128"/>
      <c r="D15" s="128"/>
      <c r="E15" s="128"/>
      <c r="F15" s="13" t="s">
        <v>11</v>
      </c>
      <c r="G15" s="142">
        <v>20.5</v>
      </c>
    </row>
    <row r="16" spans="1:7">
      <c r="A16" s="21" t="s">
        <v>19</v>
      </c>
      <c r="B16" s="143"/>
      <c r="C16" s="144"/>
      <c r="D16" s="144"/>
      <c r="E16" s="145"/>
      <c r="F16" s="24"/>
      <c r="G16" s="146"/>
    </row>
    <row r="17" spans="1:7">
      <c r="A17" s="8" t="s">
        <v>80</v>
      </c>
      <c r="B17" s="132"/>
      <c r="C17" s="128"/>
      <c r="D17" s="128"/>
      <c r="E17" s="147"/>
      <c r="F17" s="13" t="s">
        <v>21</v>
      </c>
      <c r="G17" s="148">
        <v>7</v>
      </c>
    </row>
    <row r="18" spans="1:7">
      <c r="A18" s="8" t="s">
        <v>81</v>
      </c>
      <c r="B18" s="132"/>
      <c r="C18" s="128"/>
      <c r="D18" s="128"/>
      <c r="E18" s="147"/>
      <c r="F18" s="13" t="s">
        <v>23</v>
      </c>
      <c r="G18" s="199">
        <f>G17*G15</f>
        <v>143.5</v>
      </c>
    </row>
    <row r="19" spans="1:7">
      <c r="A19" s="26" t="s">
        <v>26</v>
      </c>
      <c r="B19" s="149"/>
      <c r="C19" s="149"/>
      <c r="D19" s="149"/>
      <c r="E19" s="150"/>
      <c r="F19" s="28" t="s">
        <v>23</v>
      </c>
      <c r="G19" s="63">
        <f>G18</f>
        <v>143.5</v>
      </c>
    </row>
    <row r="20" spans="1:7">
      <c r="A20" s="105" t="s">
        <v>27</v>
      </c>
      <c r="B20" s="151"/>
      <c r="C20" s="152"/>
      <c r="D20" s="152"/>
      <c r="E20" s="153"/>
      <c r="F20" s="108"/>
      <c r="G20" s="155"/>
    </row>
    <row r="21" spans="1:7">
      <c r="A21" s="1" t="s">
        <v>28</v>
      </c>
      <c r="B21" s="11" t="s">
        <v>0</v>
      </c>
      <c r="C21" s="32" t="s">
        <v>1</v>
      </c>
      <c r="D21" s="33" t="s">
        <v>29</v>
      </c>
      <c r="E21" s="32" t="s">
        <v>1</v>
      </c>
      <c r="F21" s="10"/>
      <c r="G21" s="128"/>
    </row>
    <row r="22" spans="1:7">
      <c r="A22" s="34" t="s">
        <v>30</v>
      </c>
      <c r="B22" s="159">
        <v>4</v>
      </c>
      <c r="C22" s="10" t="s">
        <v>11</v>
      </c>
      <c r="D22" s="160">
        <v>25</v>
      </c>
      <c r="E22" s="30" t="s">
        <v>31</v>
      </c>
      <c r="F22" s="13" t="s">
        <v>23</v>
      </c>
      <c r="G22" s="199">
        <f>D22/100*B22</f>
        <v>1</v>
      </c>
    </row>
    <row r="23" spans="1:7">
      <c r="A23" s="34" t="s">
        <v>32</v>
      </c>
      <c r="B23" s="159">
        <v>0.2</v>
      </c>
      <c r="C23" s="36" t="s">
        <v>33</v>
      </c>
      <c r="D23" s="160">
        <v>10</v>
      </c>
      <c r="E23" s="30" t="s">
        <v>31</v>
      </c>
      <c r="F23" s="13" t="s">
        <v>23</v>
      </c>
      <c r="G23" s="199">
        <f>B23*D23/100*G14</f>
        <v>1.22</v>
      </c>
    </row>
    <row r="24" spans="1:7">
      <c r="A24" s="34" t="s">
        <v>34</v>
      </c>
      <c r="B24" s="162">
        <v>5.0000000000000001E-3</v>
      </c>
      <c r="C24" s="36" t="s">
        <v>33</v>
      </c>
      <c r="D24" s="160">
        <f>115/107*100</f>
        <v>107.4766355140187</v>
      </c>
      <c r="E24" s="30" t="s">
        <v>31</v>
      </c>
      <c r="F24" s="13" t="s">
        <v>23</v>
      </c>
      <c r="G24" s="199">
        <f>B24*D24/100*(G14-14)</f>
        <v>0.25257009345794396</v>
      </c>
    </row>
    <row r="25" spans="1:7">
      <c r="A25" s="38" t="s">
        <v>35</v>
      </c>
      <c r="B25" s="163">
        <f>G12</f>
        <v>15.4</v>
      </c>
      <c r="C25" s="10" t="s">
        <v>11</v>
      </c>
      <c r="D25" s="160">
        <f>[1]Milchpulver!H17</f>
        <v>4.8900359784129526</v>
      </c>
      <c r="E25" s="30" t="s">
        <v>21</v>
      </c>
      <c r="F25" s="13" t="s">
        <v>23</v>
      </c>
      <c r="G25" s="199">
        <f>B25*D25</f>
        <v>75.306554067559475</v>
      </c>
    </row>
    <row r="26" spans="1:7" ht="15.4" thickBot="1">
      <c r="A26" s="40" t="s">
        <v>36</v>
      </c>
      <c r="B26" s="165">
        <v>0.15</v>
      </c>
      <c r="C26" s="42" t="s">
        <v>33</v>
      </c>
      <c r="D26" s="167">
        <f>0.72/107*100</f>
        <v>0.67289719626168221</v>
      </c>
      <c r="E26" s="44" t="s">
        <v>21</v>
      </c>
      <c r="F26" s="13" t="s">
        <v>23</v>
      </c>
      <c r="G26" s="199">
        <f>(G14-21)*B26*D26</f>
        <v>4.037383177570093</v>
      </c>
    </row>
    <row r="27" spans="1:7">
      <c r="A27" s="86" t="s">
        <v>37</v>
      </c>
      <c r="B27" s="168"/>
      <c r="C27" s="169"/>
      <c r="D27" s="169"/>
      <c r="E27" s="170"/>
      <c r="F27" s="89" t="s">
        <v>23</v>
      </c>
      <c r="G27" s="64">
        <f>SUM(G22:G26)</f>
        <v>81.816507338587513</v>
      </c>
    </row>
    <row r="28" spans="1:7">
      <c r="A28" s="10"/>
      <c r="B28" s="128"/>
      <c r="C28" s="128"/>
      <c r="D28" s="128"/>
      <c r="E28" s="128"/>
      <c r="F28" s="10"/>
      <c r="G28" s="128"/>
    </row>
    <row r="29" spans="1:7">
      <c r="A29" s="105" t="s">
        <v>38</v>
      </c>
      <c r="B29" s="151"/>
      <c r="C29" s="152"/>
      <c r="D29" s="152"/>
      <c r="E29" s="153"/>
      <c r="F29" s="108"/>
      <c r="G29" s="35"/>
    </row>
    <row r="30" spans="1:7">
      <c r="A30" s="34" t="s">
        <v>68</v>
      </c>
      <c r="B30" s="158"/>
      <c r="C30" s="132"/>
      <c r="D30" s="132"/>
      <c r="E30" s="133"/>
      <c r="F30" s="13" t="s">
        <v>23</v>
      </c>
      <c r="G30" s="171">
        <v>4.62</v>
      </c>
    </row>
    <row r="31" spans="1:7">
      <c r="A31" s="34" t="s">
        <v>39</v>
      </c>
      <c r="B31" s="158"/>
      <c r="D31" s="172">
        <v>20</v>
      </c>
      <c r="E31" s="132" t="s">
        <v>40</v>
      </c>
      <c r="F31" s="13" t="s">
        <v>23</v>
      </c>
      <c r="G31" s="72">
        <f>D31*G11</f>
        <v>28</v>
      </c>
    </row>
    <row r="32" spans="1:7" s="138" customFormat="1" ht="15.4">
      <c r="A32" s="46" t="s">
        <v>41</v>
      </c>
      <c r="B32" s="174"/>
      <c r="C32" s="175"/>
      <c r="D32" s="175"/>
      <c r="E32" s="176"/>
      <c r="F32" s="13" t="s">
        <v>23</v>
      </c>
      <c r="G32" s="171">
        <v>0.22</v>
      </c>
    </row>
    <row r="33" spans="1:7" s="138" customFormat="1" ht="15.4">
      <c r="A33" s="46" t="s">
        <v>42</v>
      </c>
      <c r="B33" s="174"/>
      <c r="C33" s="175"/>
      <c r="D33" s="175"/>
      <c r="E33" s="176"/>
      <c r="F33" s="13" t="s">
        <v>23</v>
      </c>
      <c r="G33" s="171">
        <v>1.5</v>
      </c>
    </row>
    <row r="34" spans="1:7" ht="15.4" thickBot="1">
      <c r="A34" s="40" t="s">
        <v>43</v>
      </c>
      <c r="B34" s="164"/>
      <c r="C34" s="177"/>
      <c r="D34" s="177"/>
      <c r="E34" s="178"/>
      <c r="F34" s="13" t="s">
        <v>23</v>
      </c>
      <c r="G34" s="179">
        <v>5</v>
      </c>
    </row>
    <row r="35" spans="1:7">
      <c r="A35" s="86" t="s">
        <v>44</v>
      </c>
      <c r="B35" s="168"/>
      <c r="C35" s="180"/>
      <c r="D35" s="180"/>
      <c r="E35" s="181"/>
      <c r="F35" s="89" t="s">
        <v>23</v>
      </c>
      <c r="G35" s="64">
        <f>SUM(G30:G34)</f>
        <v>39.339999999999996</v>
      </c>
    </row>
    <row r="36" spans="1:7">
      <c r="A36" s="8"/>
      <c r="B36" s="132"/>
      <c r="C36" s="132"/>
      <c r="D36" s="132"/>
      <c r="E36" s="133"/>
      <c r="F36" s="182"/>
      <c r="G36" s="183"/>
    </row>
    <row r="37" spans="1:7">
      <c r="A37" s="105" t="s">
        <v>82</v>
      </c>
      <c r="B37" s="151"/>
      <c r="C37" s="184"/>
      <c r="D37" s="184"/>
      <c r="E37" s="185"/>
      <c r="F37" s="186"/>
      <c r="G37" s="155"/>
    </row>
    <row r="38" spans="1:7" ht="15.4" thickBot="1">
      <c r="A38" s="53" t="s">
        <v>49</v>
      </c>
      <c r="B38" s="187"/>
      <c r="C38" s="166"/>
      <c r="D38" s="166"/>
      <c r="E38" s="166"/>
      <c r="F38" s="41" t="s">
        <v>23</v>
      </c>
      <c r="G38" s="188">
        <v>3</v>
      </c>
    </row>
    <row r="39" spans="1:7">
      <c r="A39" s="79" t="s">
        <v>83</v>
      </c>
      <c r="B39" s="189"/>
      <c r="C39" s="169"/>
      <c r="D39" s="169"/>
      <c r="E39" s="170"/>
      <c r="F39" s="82" t="s">
        <v>23</v>
      </c>
      <c r="G39" s="69">
        <f>SUM(G38:G38)</f>
        <v>3</v>
      </c>
    </row>
    <row r="40" spans="1:7">
      <c r="A40" s="8"/>
      <c r="B40" s="132"/>
      <c r="C40" s="132"/>
      <c r="D40" s="128"/>
      <c r="E40" s="147"/>
      <c r="F40" s="161"/>
      <c r="G40" s="135"/>
    </row>
    <row r="41" spans="1:7">
      <c r="A41" s="1" t="s">
        <v>52</v>
      </c>
      <c r="B41" s="127"/>
      <c r="C41" s="132"/>
      <c r="D41" s="132"/>
      <c r="E41" s="128"/>
      <c r="F41" s="13" t="s">
        <v>23</v>
      </c>
      <c r="G41" s="200">
        <f>G10/100*(G35+G27)*50/100</f>
        <v>2.234443782883786</v>
      </c>
    </row>
    <row r="42" spans="1:7">
      <c r="A42" s="8"/>
      <c r="B42" s="132"/>
      <c r="C42" s="128"/>
      <c r="D42" s="128"/>
      <c r="E42" s="147"/>
      <c r="F42" s="161"/>
      <c r="G42" s="135"/>
    </row>
    <row r="43" spans="1:7">
      <c r="A43" s="73" t="s">
        <v>53</v>
      </c>
      <c r="B43" s="190"/>
      <c r="C43" s="190"/>
      <c r="D43" s="190"/>
      <c r="E43" s="190"/>
      <c r="F43" s="74" t="s">
        <v>23</v>
      </c>
      <c r="G43" s="109">
        <f>G27+G35+G39+G41</f>
        <v>126.3909511214713</v>
      </c>
    </row>
    <row r="44" spans="1:7">
      <c r="A44" s="75" t="s">
        <v>84</v>
      </c>
      <c r="B44" s="191"/>
      <c r="C44" s="191"/>
      <c r="D44" s="191"/>
      <c r="E44" s="192"/>
      <c r="F44" s="77" t="s">
        <v>21</v>
      </c>
      <c r="G44" s="110">
        <f>G43/G15</f>
        <v>6.1654122498278685</v>
      </c>
    </row>
    <row r="45" spans="1:7">
      <c r="A45" s="10"/>
      <c r="B45" s="128"/>
      <c r="C45" s="128"/>
      <c r="D45" s="128"/>
      <c r="E45" s="147"/>
      <c r="F45" s="161"/>
      <c r="G45" s="135"/>
    </row>
    <row r="46" spans="1:7">
      <c r="A46" s="73" t="s">
        <v>55</v>
      </c>
      <c r="B46" s="190"/>
      <c r="C46" s="190"/>
      <c r="D46" s="190"/>
      <c r="E46" s="190"/>
      <c r="F46" s="74" t="s">
        <v>23</v>
      </c>
      <c r="G46" s="69">
        <f>G19-G43</f>
        <v>17.109048878528696</v>
      </c>
    </row>
    <row r="47" spans="1:7">
      <c r="A47" s="75" t="s">
        <v>56</v>
      </c>
      <c r="B47" s="191"/>
      <c r="C47" s="191"/>
      <c r="D47" s="191"/>
      <c r="E47" s="192"/>
      <c r="F47" s="77" t="s">
        <v>21</v>
      </c>
      <c r="G47" s="78">
        <f>G46/G15</f>
        <v>0.83458775017213149</v>
      </c>
    </row>
    <row r="48" spans="1:7">
      <c r="A48" s="8"/>
      <c r="B48" s="132"/>
      <c r="C48" s="132"/>
      <c r="D48" s="132"/>
      <c r="E48" s="133"/>
      <c r="F48" s="182"/>
      <c r="G48" s="183"/>
    </row>
    <row r="49" spans="1:7">
      <c r="A49" s="8"/>
      <c r="B49" s="132"/>
      <c r="C49" s="132"/>
      <c r="D49" s="132"/>
      <c r="E49" s="133"/>
      <c r="F49" s="182"/>
      <c r="G49" s="183"/>
    </row>
    <row r="50" spans="1:7">
      <c r="A50" s="105" t="s">
        <v>57</v>
      </c>
      <c r="B50" s="151"/>
      <c r="C50" s="152"/>
      <c r="D50" s="152"/>
      <c r="E50" s="153"/>
      <c r="F50" s="154"/>
      <c r="G50" s="155"/>
    </row>
    <row r="51" spans="1:7" ht="15.4" thickBot="1">
      <c r="A51" s="8" t="s">
        <v>58</v>
      </c>
      <c r="B51" s="132"/>
      <c r="C51" s="132"/>
      <c r="D51" s="132"/>
      <c r="E51" s="133"/>
      <c r="F51" s="41" t="s">
        <v>23</v>
      </c>
      <c r="G51" s="171">
        <v>3.31</v>
      </c>
    </row>
    <row r="52" spans="1:7" ht="15.4" thickBot="1">
      <c r="A52" s="8" t="s">
        <v>59</v>
      </c>
      <c r="B52" s="132"/>
      <c r="C52" s="132"/>
      <c r="D52" s="132"/>
      <c r="E52" s="133"/>
      <c r="F52" s="41" t="s">
        <v>23</v>
      </c>
      <c r="G52" s="171">
        <v>1.33</v>
      </c>
    </row>
    <row r="53" spans="1:7" ht="15.4" thickBot="1">
      <c r="A53" s="8" t="s">
        <v>60</v>
      </c>
      <c r="B53" s="132"/>
      <c r="C53" s="132"/>
      <c r="D53" s="132"/>
      <c r="E53" s="133"/>
      <c r="F53" s="41" t="s">
        <v>23</v>
      </c>
      <c r="G53" s="171">
        <v>4.7699999999999996</v>
      </c>
    </row>
    <row r="54" spans="1:7" ht="15.4" thickBot="1">
      <c r="A54" s="8" t="s">
        <v>61</v>
      </c>
      <c r="B54" s="132"/>
      <c r="C54" s="132"/>
      <c r="D54" s="132"/>
      <c r="E54" s="133"/>
      <c r="F54" s="41" t="s">
        <v>23</v>
      </c>
      <c r="G54" s="171">
        <v>2.25</v>
      </c>
    </row>
    <row r="55" spans="1:7">
      <c r="A55" s="73" t="s">
        <v>62</v>
      </c>
      <c r="B55" s="190"/>
      <c r="C55" s="190"/>
      <c r="D55" s="190"/>
      <c r="E55" s="190"/>
      <c r="F55" s="74" t="s">
        <v>23</v>
      </c>
      <c r="G55" s="71">
        <f>SUM(G51:G54)</f>
        <v>11.66</v>
      </c>
    </row>
    <row r="56" spans="1:7" ht="15.4">
      <c r="A56" s="55"/>
      <c r="B56" s="193"/>
      <c r="C56" s="132"/>
      <c r="D56" s="132"/>
      <c r="E56" s="133"/>
      <c r="F56" s="182"/>
      <c r="G56" s="173"/>
    </row>
    <row r="57" spans="1:7">
      <c r="A57" s="73" t="s">
        <v>63</v>
      </c>
      <c r="B57" s="190"/>
      <c r="C57" s="191"/>
      <c r="D57" s="191"/>
      <c r="E57" s="192"/>
      <c r="F57" s="74" t="s">
        <v>23</v>
      </c>
      <c r="G57" s="114">
        <f>G55+G43</f>
        <v>138.05095112147131</v>
      </c>
    </row>
    <row r="58" spans="1:7">
      <c r="A58" s="75" t="s">
        <v>64</v>
      </c>
      <c r="B58" s="191"/>
      <c r="C58" s="191"/>
      <c r="D58" s="191"/>
      <c r="E58" s="192"/>
      <c r="F58" s="77" t="s">
        <v>21</v>
      </c>
      <c r="G58" s="99">
        <f>G57/G15</f>
        <v>6.7341927376327471</v>
      </c>
    </row>
    <row r="59" spans="1:7">
      <c r="A59" s="1"/>
      <c r="B59" s="127"/>
      <c r="C59" s="127"/>
      <c r="D59" s="127"/>
      <c r="E59" s="129"/>
      <c r="F59" s="130"/>
      <c r="G59" s="194"/>
    </row>
    <row r="60" spans="1:7">
      <c r="A60" s="56" t="s">
        <v>65</v>
      </c>
      <c r="B60" s="195"/>
      <c r="C60" s="195"/>
      <c r="D60" s="195"/>
      <c r="E60" s="195"/>
      <c r="F60" s="57" t="s">
        <v>23</v>
      </c>
      <c r="G60" s="71">
        <f>G19-G43-G55</f>
        <v>5.4490488785286963</v>
      </c>
    </row>
    <row r="61" spans="1:7">
      <c r="A61" s="97" t="s">
        <v>66</v>
      </c>
      <c r="B61" s="196"/>
      <c r="C61" s="196"/>
      <c r="D61" s="196"/>
      <c r="E61" s="196"/>
      <c r="F61" s="98" t="s">
        <v>21</v>
      </c>
      <c r="G61" s="99">
        <f>G60/G15</f>
        <v>0.26580726236725349</v>
      </c>
    </row>
    <row r="63" spans="1:7">
      <c r="E63" s="123"/>
      <c r="F63" s="123"/>
    </row>
  </sheetData>
  <sheetProtection algorithmName="SHA-512" hashValue="lIVyOOEp01vEfx5NbvFECaTE9UjqDjcpxibY9DcPDLFwjlGUOrOtsA+TLOn2P5T5R7GUVTxfGaUExDwvAQTLzQ==" saltValue="dq1E/OpYyfFC5OlyWPkRag==" spinCount="100000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B3476-D97D-49CF-A36F-B3E98E9AFAD1}">
  <dimension ref="A1:G73"/>
  <sheetViews>
    <sheetView workbookViewId="0">
      <selection activeCell="K28" sqref="K28"/>
    </sheetView>
  </sheetViews>
  <sheetFormatPr baseColWidth="10" defaultColWidth="11.59765625" defaultRowHeight="15"/>
  <cols>
    <col min="1" max="1" width="54" style="5" customWidth="1"/>
    <col min="2" max="2" width="12.6640625" style="5" customWidth="1"/>
    <col min="3" max="3" width="11.73046875" style="5" customWidth="1"/>
    <col min="4" max="4" width="11.59765625" style="5"/>
    <col min="5" max="5" width="12.265625" style="58" customWidth="1"/>
    <col min="6" max="6" width="9.06640625" style="54" customWidth="1"/>
    <col min="7" max="7" width="13.86328125" style="4" customWidth="1"/>
    <col min="8" max="16384" width="11.59765625" style="5"/>
  </cols>
  <sheetData>
    <row r="1" spans="1:7">
      <c r="A1" s="59" t="s">
        <v>73</v>
      </c>
      <c r="B1" s="59"/>
      <c r="C1" s="59"/>
      <c r="D1" s="59"/>
      <c r="E1" s="2"/>
      <c r="F1" s="3"/>
    </row>
    <row r="2" spans="1:7">
      <c r="A2" s="59"/>
      <c r="B2" s="59"/>
      <c r="C2" s="59"/>
      <c r="D2" s="59"/>
      <c r="E2" s="2"/>
      <c r="F2" s="3"/>
    </row>
    <row r="3" spans="1:7">
      <c r="A3" s="59" t="s">
        <v>69</v>
      </c>
      <c r="B3" s="59"/>
      <c r="C3" s="59"/>
      <c r="D3" s="59"/>
      <c r="E3" s="2"/>
      <c r="F3" s="3"/>
    </row>
    <row r="4" spans="1:7">
      <c r="A4" s="59"/>
      <c r="B4" s="59"/>
      <c r="C4" s="59"/>
      <c r="D4" s="59"/>
      <c r="E4" s="2"/>
      <c r="F4" s="3"/>
    </row>
    <row r="5" spans="1:7">
      <c r="A5" s="1" t="s">
        <v>67</v>
      </c>
      <c r="B5" s="1"/>
      <c r="C5" s="10"/>
      <c r="D5" s="10"/>
      <c r="E5" s="29"/>
      <c r="F5" s="7" t="s">
        <v>1</v>
      </c>
      <c r="G5" s="6" t="s">
        <v>70</v>
      </c>
    </row>
    <row r="6" spans="1:7">
      <c r="A6" s="8" t="s">
        <v>2</v>
      </c>
      <c r="B6" s="8"/>
      <c r="C6" s="10"/>
      <c r="D6" s="10"/>
      <c r="E6" s="45"/>
      <c r="F6" s="19" t="s">
        <v>3</v>
      </c>
      <c r="G6" s="111">
        <v>244</v>
      </c>
    </row>
    <row r="7" spans="1:7">
      <c r="A7" s="8" t="s">
        <v>4</v>
      </c>
      <c r="B7" s="8"/>
      <c r="C7" s="10"/>
      <c r="D7" s="10"/>
      <c r="E7" s="45"/>
      <c r="F7" s="19" t="s">
        <v>3</v>
      </c>
      <c r="G7" s="111">
        <v>11</v>
      </c>
    </row>
    <row r="8" spans="1:7">
      <c r="A8" s="8" t="s">
        <v>5</v>
      </c>
      <c r="B8" s="8"/>
      <c r="C8" s="10"/>
      <c r="D8" s="10"/>
      <c r="E8" s="45"/>
      <c r="F8" s="19" t="s">
        <v>6</v>
      </c>
      <c r="G8" s="20">
        <f>100/(G6+G7)*G7</f>
        <v>4.3137254901960782</v>
      </c>
    </row>
    <row r="9" spans="1:7">
      <c r="A9" s="8" t="s">
        <v>7</v>
      </c>
      <c r="B9" s="8"/>
      <c r="C9" s="10"/>
      <c r="D9" s="10"/>
      <c r="E9" s="45"/>
      <c r="F9" s="19" t="s">
        <v>3</v>
      </c>
      <c r="G9" s="111">
        <v>9</v>
      </c>
    </row>
    <row r="10" spans="1:7">
      <c r="A10" s="8" t="s">
        <v>8</v>
      </c>
      <c r="B10" s="8"/>
      <c r="C10" s="10"/>
      <c r="D10" s="10"/>
      <c r="E10" s="45"/>
      <c r="F10" s="19" t="s">
        <v>6</v>
      </c>
      <c r="G10" s="20">
        <f>G9/G6*100</f>
        <v>3.6885245901639343</v>
      </c>
    </row>
    <row r="11" spans="1:7" customFormat="1" ht="15.4">
      <c r="A11" s="8" t="s">
        <v>9</v>
      </c>
      <c r="B11" s="8"/>
      <c r="C11" s="10"/>
      <c r="D11" s="10"/>
      <c r="E11" s="60"/>
      <c r="F11" s="19" t="s">
        <v>10</v>
      </c>
      <c r="G11" s="18">
        <v>1.4</v>
      </c>
    </row>
    <row r="12" spans="1:7">
      <c r="A12" s="8" t="s">
        <v>72</v>
      </c>
      <c r="B12" s="8"/>
      <c r="C12" s="10"/>
      <c r="D12" s="10"/>
      <c r="E12" s="10"/>
      <c r="F12" s="19" t="s">
        <v>11</v>
      </c>
      <c r="G12" s="18">
        <v>15.4</v>
      </c>
    </row>
    <row r="13" spans="1:7">
      <c r="A13" s="8"/>
      <c r="B13" s="8"/>
      <c r="C13" s="8"/>
      <c r="D13" s="8"/>
      <c r="E13" s="10"/>
      <c r="F13" s="11"/>
      <c r="G13" s="12"/>
    </row>
    <row r="14" spans="1:7">
      <c r="A14" s="8" t="s">
        <v>13</v>
      </c>
      <c r="B14" s="8"/>
      <c r="C14" s="10"/>
      <c r="D14" s="10"/>
      <c r="E14" s="10"/>
      <c r="F14" s="13" t="s">
        <v>14</v>
      </c>
      <c r="G14" s="14">
        <v>61</v>
      </c>
    </row>
    <row r="15" spans="1:7">
      <c r="A15" s="8" t="s">
        <v>15</v>
      </c>
      <c r="B15" s="8"/>
      <c r="C15" s="10"/>
      <c r="D15" s="10"/>
      <c r="E15" s="10"/>
      <c r="F15" s="13" t="s">
        <v>11</v>
      </c>
      <c r="G15" s="15">
        <v>20.5</v>
      </c>
    </row>
    <row r="16" spans="1:7">
      <c r="A16" s="8" t="s">
        <v>16</v>
      </c>
      <c r="B16" s="8"/>
      <c r="C16" s="10"/>
      <c r="D16" s="10"/>
      <c r="E16" s="16"/>
      <c r="F16" s="17" t="s">
        <v>11</v>
      </c>
      <c r="G16" s="18">
        <v>9.1999999999999993</v>
      </c>
    </row>
    <row r="17" spans="1:7">
      <c r="A17" s="8" t="s">
        <v>12</v>
      </c>
      <c r="B17" s="8"/>
      <c r="C17" s="10"/>
      <c r="D17" s="10"/>
      <c r="E17" s="16"/>
      <c r="F17" s="19" t="s">
        <v>6</v>
      </c>
      <c r="G17" s="61">
        <f>G16/G15*100</f>
        <v>44.878048780487802</v>
      </c>
    </row>
    <row r="18" spans="1:7">
      <c r="A18" s="8" t="s">
        <v>75</v>
      </c>
      <c r="B18" s="8"/>
      <c r="C18" s="10"/>
      <c r="D18" s="10"/>
      <c r="E18" s="16"/>
      <c r="F18" s="19" t="s">
        <v>6</v>
      </c>
      <c r="G18" s="20">
        <v>0.5</v>
      </c>
    </row>
    <row r="19" spans="1:7">
      <c r="A19" s="10" t="s">
        <v>17</v>
      </c>
      <c r="B19" s="8"/>
      <c r="C19" s="8"/>
      <c r="D19" s="8"/>
      <c r="E19" s="8"/>
      <c r="F19" s="19" t="s">
        <v>11</v>
      </c>
      <c r="G19" s="20">
        <f>G16-G18/100*G16</f>
        <v>9.1539999999999999</v>
      </c>
    </row>
    <row r="20" spans="1:7">
      <c r="A20" s="10" t="s">
        <v>18</v>
      </c>
      <c r="B20" s="10"/>
      <c r="C20" s="10"/>
      <c r="D20" s="10"/>
      <c r="E20" s="16"/>
      <c r="F20" s="13" t="s">
        <v>11</v>
      </c>
      <c r="G20" s="20">
        <v>0.56000000000000005</v>
      </c>
    </row>
    <row r="21" spans="1:7">
      <c r="A21" s="21" t="s">
        <v>19</v>
      </c>
      <c r="B21" s="21"/>
      <c r="C21" s="22"/>
      <c r="D21" s="22"/>
      <c r="E21" s="23"/>
      <c r="F21" s="24"/>
      <c r="G21" s="25"/>
    </row>
    <row r="22" spans="1:7">
      <c r="A22" s="8" t="s">
        <v>20</v>
      </c>
      <c r="B22" s="8"/>
      <c r="C22" s="10"/>
      <c r="D22" s="10"/>
      <c r="E22" s="16"/>
      <c r="F22" s="13" t="s">
        <v>21</v>
      </c>
      <c r="G22" s="62">
        <v>18</v>
      </c>
    </row>
    <row r="23" spans="1:7">
      <c r="A23" s="8" t="s">
        <v>22</v>
      </c>
      <c r="B23" s="8"/>
      <c r="C23" s="10"/>
      <c r="D23" s="10"/>
      <c r="E23" s="16"/>
      <c r="F23" s="13" t="s">
        <v>23</v>
      </c>
      <c r="G23" s="62">
        <f>G19*G22</f>
        <v>164.77199999999999</v>
      </c>
    </row>
    <row r="24" spans="1:7">
      <c r="A24" s="8" t="s">
        <v>24</v>
      </c>
      <c r="B24" s="8"/>
      <c r="C24" s="10"/>
      <c r="D24" s="10"/>
      <c r="E24" s="16"/>
      <c r="F24" s="13" t="s">
        <v>21</v>
      </c>
      <c r="G24" s="62">
        <f>G22</f>
        <v>18</v>
      </c>
    </row>
    <row r="25" spans="1:7">
      <c r="A25" s="8" t="s">
        <v>25</v>
      </c>
      <c r="B25" s="8"/>
      <c r="C25" s="10"/>
      <c r="D25" s="10"/>
      <c r="E25" s="16"/>
      <c r="F25" s="13" t="s">
        <v>23</v>
      </c>
      <c r="G25" s="62">
        <f>G20*G24</f>
        <v>10.080000000000002</v>
      </c>
    </row>
    <row r="26" spans="1:7">
      <c r="A26" s="26" t="s">
        <v>26</v>
      </c>
      <c r="B26" s="26"/>
      <c r="C26" s="26"/>
      <c r="D26" s="26"/>
      <c r="E26" s="27"/>
      <c r="F26" s="28" t="s">
        <v>23</v>
      </c>
      <c r="G26" s="63">
        <f>G23+G25</f>
        <v>174.852</v>
      </c>
    </row>
    <row r="27" spans="1:7">
      <c r="A27" s="105" t="s">
        <v>27</v>
      </c>
      <c r="B27" s="105"/>
      <c r="C27" s="106"/>
      <c r="D27" s="106"/>
      <c r="E27" s="107"/>
      <c r="F27" s="108"/>
      <c r="G27" s="35"/>
    </row>
    <row r="28" spans="1:7">
      <c r="A28" s="1" t="s">
        <v>28</v>
      </c>
      <c r="B28" s="11" t="s">
        <v>0</v>
      </c>
      <c r="C28" s="32" t="s">
        <v>1</v>
      </c>
      <c r="D28" s="33" t="s">
        <v>29</v>
      </c>
      <c r="E28" s="32" t="s">
        <v>1</v>
      </c>
      <c r="F28" s="10"/>
      <c r="G28" s="10"/>
    </row>
    <row r="29" spans="1:7">
      <c r="A29" s="34" t="s">
        <v>30</v>
      </c>
      <c r="B29" s="13">
        <v>4</v>
      </c>
      <c r="C29" s="10" t="s">
        <v>11</v>
      </c>
      <c r="D29" s="17">
        <v>25</v>
      </c>
      <c r="E29" s="30" t="s">
        <v>31</v>
      </c>
      <c r="F29" s="13" t="s">
        <v>23</v>
      </c>
      <c r="G29" s="62">
        <f>D29/100*B29</f>
        <v>1</v>
      </c>
    </row>
    <row r="30" spans="1:7">
      <c r="A30" s="34" t="s">
        <v>32</v>
      </c>
      <c r="B30" s="13">
        <v>0.2</v>
      </c>
      <c r="C30" s="36" t="s">
        <v>33</v>
      </c>
      <c r="D30" s="17">
        <v>10</v>
      </c>
      <c r="E30" s="30" t="s">
        <v>31</v>
      </c>
      <c r="F30" s="13" t="s">
        <v>23</v>
      </c>
      <c r="G30" s="62">
        <f>B30*D30/100*G14</f>
        <v>1.22</v>
      </c>
    </row>
    <row r="31" spans="1:7">
      <c r="A31" s="34" t="s">
        <v>34</v>
      </c>
      <c r="B31" s="37">
        <v>5.0000000000000001E-3</v>
      </c>
      <c r="C31" s="36" t="s">
        <v>33</v>
      </c>
      <c r="D31" s="17">
        <f>115/107*100</f>
        <v>107.4766355140187</v>
      </c>
      <c r="E31" s="30" t="s">
        <v>31</v>
      </c>
      <c r="F31" s="13" t="s">
        <v>23</v>
      </c>
      <c r="G31" s="62">
        <f>B31*D31/100*(G14-14)</f>
        <v>0.25257009345794396</v>
      </c>
    </row>
    <row r="32" spans="1:7">
      <c r="A32" s="38" t="s">
        <v>35</v>
      </c>
      <c r="B32" s="39">
        <f>G12</f>
        <v>15.4</v>
      </c>
      <c r="C32" s="10" t="s">
        <v>11</v>
      </c>
      <c r="D32" s="17">
        <f>[1]Milchpulver!H17</f>
        <v>4.8900359784129526</v>
      </c>
      <c r="E32" s="30" t="s">
        <v>21</v>
      </c>
      <c r="F32" s="13" t="s">
        <v>23</v>
      </c>
      <c r="G32" s="62">
        <f>B32*D32</f>
        <v>75.306554067559475</v>
      </c>
    </row>
    <row r="33" spans="1:7" ht="15.4" thickBot="1">
      <c r="A33" s="40" t="s">
        <v>36</v>
      </c>
      <c r="B33" s="41">
        <v>0.15</v>
      </c>
      <c r="C33" s="42" t="s">
        <v>33</v>
      </c>
      <c r="D33" s="43">
        <f>0.72/107*100</f>
        <v>0.67289719626168221</v>
      </c>
      <c r="E33" s="44" t="s">
        <v>21</v>
      </c>
      <c r="F33" s="13" t="s">
        <v>23</v>
      </c>
      <c r="G33" s="62">
        <f>(G14-21)*B33*D33</f>
        <v>4.037383177570093</v>
      </c>
    </row>
    <row r="34" spans="1:7">
      <c r="A34" s="86" t="s">
        <v>37</v>
      </c>
      <c r="B34" s="86"/>
      <c r="C34" s="80"/>
      <c r="D34" s="80"/>
      <c r="E34" s="81"/>
      <c r="F34" s="89" t="s">
        <v>23</v>
      </c>
      <c r="G34" s="64">
        <f>SUM(G29:G33)</f>
        <v>81.816507338587513</v>
      </c>
    </row>
    <row r="35" spans="1:7">
      <c r="A35" s="10"/>
      <c r="B35" s="10"/>
      <c r="C35" s="10"/>
      <c r="D35" s="10"/>
      <c r="E35" s="10"/>
      <c r="F35" s="10"/>
      <c r="G35" s="10"/>
    </row>
    <row r="36" spans="1:7">
      <c r="A36" s="1" t="s">
        <v>38</v>
      </c>
      <c r="B36" s="1"/>
      <c r="C36" s="10"/>
      <c r="D36" s="10"/>
      <c r="E36" s="16"/>
      <c r="F36" s="30"/>
      <c r="G36" s="31"/>
    </row>
    <row r="37" spans="1:7">
      <c r="A37" s="34" t="s">
        <v>68</v>
      </c>
      <c r="B37" s="34"/>
      <c r="C37" s="8"/>
      <c r="D37" s="8"/>
      <c r="E37" s="45"/>
      <c r="F37" s="13" t="s">
        <v>23</v>
      </c>
      <c r="G37" s="65">
        <v>4.62</v>
      </c>
    </row>
    <row r="38" spans="1:7">
      <c r="A38" s="34" t="s">
        <v>39</v>
      </c>
      <c r="B38" s="34"/>
      <c r="D38" s="45">
        <v>20</v>
      </c>
      <c r="E38" s="8" t="s">
        <v>40</v>
      </c>
      <c r="F38" s="13" t="s">
        <v>23</v>
      </c>
      <c r="G38" s="65">
        <f>D38*G11</f>
        <v>28</v>
      </c>
    </row>
    <row r="39" spans="1:7" customFormat="1" ht="15.4">
      <c r="A39" s="46" t="s">
        <v>41</v>
      </c>
      <c r="B39" s="46"/>
      <c r="C39" s="47"/>
      <c r="D39" s="47"/>
      <c r="E39" s="48"/>
      <c r="F39" s="13" t="s">
        <v>23</v>
      </c>
      <c r="G39" s="65">
        <v>0.22</v>
      </c>
    </row>
    <row r="40" spans="1:7" customFormat="1" ht="15.4">
      <c r="A40" s="46" t="s">
        <v>42</v>
      </c>
      <c r="B40" s="46"/>
      <c r="C40" s="47"/>
      <c r="D40" s="47"/>
      <c r="E40" s="48"/>
      <c r="F40" s="13" t="s">
        <v>23</v>
      </c>
      <c r="G40" s="65">
        <v>1.5</v>
      </c>
    </row>
    <row r="41" spans="1:7" ht="15.4" thickBot="1">
      <c r="A41" s="40" t="s">
        <v>43</v>
      </c>
      <c r="B41" s="40"/>
      <c r="C41" s="49"/>
      <c r="D41" s="49"/>
      <c r="E41" s="50"/>
      <c r="F41" s="13" t="s">
        <v>23</v>
      </c>
      <c r="G41" s="66">
        <v>5</v>
      </c>
    </row>
    <row r="42" spans="1:7">
      <c r="A42" s="86" t="s">
        <v>44</v>
      </c>
      <c r="B42" s="86"/>
      <c r="C42" s="87"/>
      <c r="D42" s="87"/>
      <c r="E42" s="88"/>
      <c r="F42" s="89" t="s">
        <v>23</v>
      </c>
      <c r="G42" s="64">
        <f>SUM(G37:G41)</f>
        <v>39.339999999999996</v>
      </c>
    </row>
    <row r="43" spans="1:7">
      <c r="A43" s="8"/>
      <c r="B43" s="8"/>
      <c r="C43" s="8"/>
      <c r="D43" s="8"/>
      <c r="E43" s="45"/>
      <c r="F43" s="51"/>
      <c r="G43" s="31"/>
    </row>
    <row r="44" spans="1:7">
      <c r="A44" s="1" t="s">
        <v>45</v>
      </c>
      <c r="B44" s="1"/>
      <c r="C44" s="8"/>
      <c r="D44" s="8"/>
      <c r="E44" s="45"/>
      <c r="F44" s="51"/>
      <c r="G44" s="31"/>
    </row>
    <row r="45" spans="1:7">
      <c r="A45" s="52" t="s">
        <v>46</v>
      </c>
      <c r="B45" s="52"/>
      <c r="C45" s="10"/>
      <c r="D45" s="10"/>
      <c r="E45" s="16"/>
      <c r="F45" s="13" t="s">
        <v>23</v>
      </c>
      <c r="G45" s="67">
        <v>16.5</v>
      </c>
    </row>
    <row r="46" spans="1:7">
      <c r="A46" s="52" t="s">
        <v>47</v>
      </c>
      <c r="B46" s="52"/>
      <c r="C46" s="10"/>
      <c r="D46" s="10"/>
      <c r="E46" s="16"/>
      <c r="F46" s="13" t="s">
        <v>23</v>
      </c>
      <c r="G46" s="67">
        <v>9.5</v>
      </c>
    </row>
    <row r="47" spans="1:7">
      <c r="A47" s="52" t="s">
        <v>48</v>
      </c>
      <c r="B47" s="52"/>
      <c r="C47" s="10"/>
      <c r="D47" s="10"/>
      <c r="E47" s="16"/>
      <c r="F47" s="13" t="s">
        <v>23</v>
      </c>
      <c r="G47" s="67">
        <v>4.9000000000000004</v>
      </c>
    </row>
    <row r="48" spans="1:7" ht="15.4" thickBot="1">
      <c r="A48" s="53" t="s">
        <v>49</v>
      </c>
      <c r="B48" s="53"/>
      <c r="C48" s="42"/>
      <c r="D48" s="42"/>
      <c r="E48" s="42"/>
      <c r="F48" s="41" t="s">
        <v>23</v>
      </c>
      <c r="G48" s="68">
        <v>3</v>
      </c>
    </row>
    <row r="49" spans="1:7">
      <c r="A49" s="79" t="s">
        <v>50</v>
      </c>
      <c r="B49" s="79"/>
      <c r="C49" s="80"/>
      <c r="D49" s="80"/>
      <c r="E49" s="81"/>
      <c r="F49" s="82" t="s">
        <v>23</v>
      </c>
      <c r="G49" s="69">
        <f>SUM(G45:G48)</f>
        <v>33.9</v>
      </c>
    </row>
    <row r="50" spans="1:7">
      <c r="A50" s="83" t="s">
        <v>51</v>
      </c>
      <c r="B50" s="83"/>
      <c r="C50" s="83"/>
      <c r="D50" s="83"/>
      <c r="E50" s="84"/>
      <c r="F50" s="85" t="s">
        <v>21</v>
      </c>
      <c r="G50" s="78">
        <f>G49/(G19+G20)</f>
        <v>3.4898085237801109</v>
      </c>
    </row>
    <row r="51" spans="1:7">
      <c r="A51" s="8"/>
      <c r="B51" s="8"/>
      <c r="C51" s="8"/>
      <c r="D51" s="10"/>
      <c r="E51" s="16"/>
      <c r="F51" s="30"/>
      <c r="G51" s="9"/>
    </row>
    <row r="52" spans="1:7">
      <c r="A52" s="1" t="s">
        <v>52</v>
      </c>
      <c r="B52" s="1"/>
      <c r="C52" s="8"/>
      <c r="D52" s="8"/>
      <c r="E52" s="10"/>
      <c r="F52" s="13" t="s">
        <v>23</v>
      </c>
      <c r="G52" s="20">
        <f>G10/100*(G42+G34)*50/100</f>
        <v>2.234443782883786</v>
      </c>
    </row>
    <row r="53" spans="1:7">
      <c r="A53" s="8"/>
      <c r="B53" s="8"/>
      <c r="C53" s="10"/>
      <c r="D53" s="10"/>
      <c r="E53" s="16"/>
      <c r="F53" s="30"/>
      <c r="G53" s="9"/>
    </row>
    <row r="54" spans="1:7">
      <c r="A54" s="73" t="s">
        <v>53</v>
      </c>
      <c r="B54" s="73"/>
      <c r="C54" s="73"/>
      <c r="D54" s="73"/>
      <c r="E54" s="73"/>
      <c r="F54" s="74" t="s">
        <v>23</v>
      </c>
      <c r="G54" s="109">
        <f>G34+G42+G49+G52</f>
        <v>157.29095112147129</v>
      </c>
    </row>
    <row r="55" spans="1:7">
      <c r="A55" s="75" t="s">
        <v>54</v>
      </c>
      <c r="B55" s="75"/>
      <c r="C55" s="75"/>
      <c r="D55" s="75"/>
      <c r="E55" s="76"/>
      <c r="F55" s="77" t="s">
        <v>21</v>
      </c>
      <c r="G55" s="110">
        <f>G54/(G19+G20)</f>
        <v>16.192191797557268</v>
      </c>
    </row>
    <row r="56" spans="1:7">
      <c r="A56" s="10"/>
      <c r="B56" s="10"/>
      <c r="C56" s="10"/>
      <c r="D56" s="10"/>
      <c r="E56" s="16"/>
      <c r="F56" s="30"/>
      <c r="G56" s="9"/>
    </row>
    <row r="57" spans="1:7">
      <c r="A57" s="73" t="s">
        <v>55</v>
      </c>
      <c r="B57" s="73"/>
      <c r="C57" s="73"/>
      <c r="D57" s="73"/>
      <c r="E57" s="73"/>
      <c r="F57" s="74" t="s">
        <v>23</v>
      </c>
      <c r="G57" s="69">
        <f>G26-G54</f>
        <v>17.561048878528709</v>
      </c>
    </row>
    <row r="58" spans="1:7">
      <c r="A58" s="75" t="s">
        <v>56</v>
      </c>
      <c r="B58" s="75"/>
      <c r="C58" s="75"/>
      <c r="D58" s="75"/>
      <c r="E58" s="76"/>
      <c r="F58" s="77" t="s">
        <v>21</v>
      </c>
      <c r="G58" s="78">
        <f>G57/(G19+G20)</f>
        <v>1.8078082024427329</v>
      </c>
    </row>
    <row r="59" spans="1:7">
      <c r="A59" s="8"/>
      <c r="B59" s="8"/>
      <c r="C59" s="8"/>
      <c r="D59" s="8"/>
      <c r="E59" s="45"/>
      <c r="F59" s="51"/>
      <c r="G59" s="31"/>
    </row>
    <row r="60" spans="1:7">
      <c r="A60" s="105" t="s">
        <v>57</v>
      </c>
      <c r="B60" s="105"/>
      <c r="C60" s="106"/>
      <c r="D60" s="106"/>
      <c r="E60" s="107"/>
      <c r="F60" s="108"/>
      <c r="G60" s="35"/>
    </row>
    <row r="61" spans="1:7" ht="15.4" thickBot="1">
      <c r="A61" s="8" t="s">
        <v>58</v>
      </c>
      <c r="B61" s="8"/>
      <c r="C61" s="8"/>
      <c r="D61" s="8"/>
      <c r="E61" s="45"/>
      <c r="F61" s="41" t="s">
        <v>23</v>
      </c>
      <c r="G61" s="65">
        <v>3.31</v>
      </c>
    </row>
    <row r="62" spans="1:7" ht="15.4" thickBot="1">
      <c r="A62" s="8" t="s">
        <v>59</v>
      </c>
      <c r="B62" s="8"/>
      <c r="C62" s="8"/>
      <c r="D62" s="8"/>
      <c r="E62" s="45"/>
      <c r="F62" s="41" t="s">
        <v>23</v>
      </c>
      <c r="G62" s="65">
        <v>1.33</v>
      </c>
    </row>
    <row r="63" spans="1:7" ht="15.4" thickBot="1">
      <c r="A63" s="8" t="s">
        <v>60</v>
      </c>
      <c r="B63" s="8"/>
      <c r="C63" s="8"/>
      <c r="D63" s="8"/>
      <c r="E63" s="45"/>
      <c r="F63" s="41" t="s">
        <v>23</v>
      </c>
      <c r="G63" s="65">
        <v>4.7699999999999996</v>
      </c>
    </row>
    <row r="64" spans="1:7" ht="15.4" thickBot="1">
      <c r="A64" s="8" t="s">
        <v>61</v>
      </c>
      <c r="B64" s="8"/>
      <c r="C64" s="8"/>
      <c r="D64" s="8"/>
      <c r="E64" s="45"/>
      <c r="F64" s="41" t="s">
        <v>23</v>
      </c>
      <c r="G64" s="65">
        <v>2.25</v>
      </c>
    </row>
    <row r="65" spans="1:7">
      <c r="A65" s="73" t="s">
        <v>62</v>
      </c>
      <c r="B65" s="73"/>
      <c r="C65" s="73"/>
      <c r="D65" s="73"/>
      <c r="E65" s="73"/>
      <c r="F65" s="74" t="s">
        <v>23</v>
      </c>
      <c r="G65" s="71">
        <f>SUM(G61:G64)</f>
        <v>11.66</v>
      </c>
    </row>
    <row r="66" spans="1:7" ht="15.4">
      <c r="A66" s="55"/>
      <c r="B66" s="55"/>
      <c r="C66" s="8"/>
      <c r="D66" s="8"/>
      <c r="E66" s="45"/>
      <c r="F66" s="51"/>
      <c r="G66" s="72"/>
    </row>
    <row r="67" spans="1:7">
      <c r="A67" s="90" t="s">
        <v>63</v>
      </c>
      <c r="B67" s="90"/>
      <c r="C67" s="91"/>
      <c r="D67" s="91"/>
      <c r="E67" s="92"/>
      <c r="F67" s="93" t="s">
        <v>23</v>
      </c>
      <c r="G67" s="94">
        <f>G65+G54</f>
        <v>168.95095112147129</v>
      </c>
    </row>
    <row r="68" spans="1:7">
      <c r="A68" s="91" t="s">
        <v>64</v>
      </c>
      <c r="B68" s="91"/>
      <c r="C68" s="91"/>
      <c r="D68" s="91"/>
      <c r="E68" s="92"/>
      <c r="F68" s="95" t="s">
        <v>21</v>
      </c>
      <c r="G68" s="96">
        <f>G67/(G19+G20)</f>
        <v>17.392521219010838</v>
      </c>
    </row>
    <row r="69" spans="1:7">
      <c r="A69" s="1"/>
      <c r="B69" s="1"/>
      <c r="C69" s="1"/>
      <c r="D69" s="1"/>
      <c r="E69" s="29"/>
      <c r="F69" s="7"/>
      <c r="G69" s="70"/>
    </row>
    <row r="70" spans="1:7">
      <c r="A70" s="101" t="s">
        <v>65</v>
      </c>
      <c r="B70" s="101"/>
      <c r="C70" s="101"/>
      <c r="D70" s="101"/>
      <c r="E70" s="101"/>
      <c r="F70" s="102" t="s">
        <v>23</v>
      </c>
      <c r="G70" s="100">
        <f>G26-G54-G65</f>
        <v>5.9010488785287087</v>
      </c>
    </row>
    <row r="71" spans="1:7">
      <c r="A71" s="103" t="s">
        <v>66</v>
      </c>
      <c r="B71" s="103"/>
      <c r="C71" s="103"/>
      <c r="D71" s="103"/>
      <c r="E71" s="103"/>
      <c r="F71" s="104" t="s">
        <v>21</v>
      </c>
      <c r="G71" s="96">
        <f>G70/(G19+G20)</f>
        <v>0.60747878098916086</v>
      </c>
    </row>
    <row r="73" spans="1:7">
      <c r="E73" s="5"/>
      <c r="F73" s="5"/>
    </row>
  </sheetData>
  <sheetProtection algorithmName="SHA-512" hashValue="f6QjYe9hDGXrugXuw+qLGZAiTyYFcmiXRv2HDRNch0qrsq6zoibZdLYegPeF9bxOqZwEZaOmxIvPj67phrXKpg==" saltValue="9KauBKQ/uXisow1BsLAw4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82364-5E53-46AA-B53F-F4D4CD782939}">
  <sheetPr>
    <tabColor rgb="FFFFFF00"/>
  </sheetPr>
  <dimension ref="A1:G74"/>
  <sheetViews>
    <sheetView topLeftCell="A45" workbookViewId="0">
      <selection activeCell="G66" sqref="G66"/>
    </sheetView>
  </sheetViews>
  <sheetFormatPr baseColWidth="10" defaultColWidth="11.59765625" defaultRowHeight="15"/>
  <cols>
    <col min="1" max="1" width="54" style="5" customWidth="1"/>
    <col min="2" max="2" width="12.6640625" style="123" customWidth="1"/>
    <col min="3" max="3" width="11.73046875" style="123" customWidth="1"/>
    <col min="4" max="4" width="11.59765625" style="123"/>
    <col min="5" max="5" width="12.265625" style="197" customWidth="1"/>
    <col min="6" max="6" width="9.06640625" style="198" customWidth="1"/>
    <col min="7" max="7" width="14.53125" style="122" customWidth="1"/>
    <col min="8" max="16384" width="11.59765625" style="123"/>
  </cols>
  <sheetData>
    <row r="1" spans="1:7">
      <c r="A1" s="59" t="s">
        <v>76</v>
      </c>
      <c r="B1" s="119"/>
      <c r="C1" s="119"/>
      <c r="D1" s="119"/>
      <c r="E1" s="120"/>
      <c r="F1" s="121"/>
    </row>
    <row r="2" spans="1:7">
      <c r="A2" s="59"/>
      <c r="B2" s="119"/>
      <c r="C2" s="119"/>
      <c r="D2" s="119"/>
      <c r="E2" s="120"/>
      <c r="F2" s="121"/>
    </row>
    <row r="3" spans="1:7">
      <c r="A3" s="59" t="s">
        <v>69</v>
      </c>
      <c r="B3" s="119"/>
      <c r="C3" s="211" t="s">
        <v>78</v>
      </c>
      <c r="D3" s="124"/>
      <c r="E3" s="125"/>
      <c r="F3" s="126"/>
      <c r="G3" s="201"/>
    </row>
    <row r="4" spans="1:7">
      <c r="A4" s="59"/>
      <c r="B4" s="119"/>
      <c r="C4" s="119"/>
      <c r="D4" s="119"/>
      <c r="E4" s="120"/>
      <c r="F4" s="121"/>
    </row>
    <row r="5" spans="1:7">
      <c r="A5" s="1" t="s">
        <v>67</v>
      </c>
      <c r="B5" s="127"/>
      <c r="C5" s="128"/>
      <c r="D5" s="128"/>
      <c r="E5" s="129"/>
      <c r="F5" s="130" t="s">
        <v>1</v>
      </c>
      <c r="G5" s="131" t="s">
        <v>74</v>
      </c>
    </row>
    <row r="6" spans="1:7">
      <c r="A6" s="8" t="s">
        <v>2</v>
      </c>
      <c r="B6" s="132"/>
      <c r="C6" s="128"/>
      <c r="D6" s="128"/>
      <c r="E6" s="133"/>
      <c r="F6" s="19" t="s">
        <v>3</v>
      </c>
      <c r="G6" s="134">
        <v>244</v>
      </c>
    </row>
    <row r="7" spans="1:7">
      <c r="A7" s="8" t="s">
        <v>4</v>
      </c>
      <c r="B7" s="132"/>
      <c r="C7" s="128"/>
      <c r="D7" s="128"/>
      <c r="E7" s="133"/>
      <c r="F7" s="19" t="s">
        <v>3</v>
      </c>
      <c r="G7" s="134">
        <v>11</v>
      </c>
    </row>
    <row r="8" spans="1:7">
      <c r="A8" s="8" t="s">
        <v>5</v>
      </c>
      <c r="B8" s="132"/>
      <c r="C8" s="128"/>
      <c r="D8" s="128"/>
      <c r="E8" s="133"/>
      <c r="F8" s="19" t="s">
        <v>6</v>
      </c>
      <c r="G8" s="9">
        <f>100/(G6+G7)*G7</f>
        <v>4.3137254901960782</v>
      </c>
    </row>
    <row r="9" spans="1:7">
      <c r="A9" s="8" t="s">
        <v>7</v>
      </c>
      <c r="B9" s="132"/>
      <c r="C9" s="128"/>
      <c r="D9" s="128"/>
      <c r="E9" s="133"/>
      <c r="F9" s="19" t="s">
        <v>3</v>
      </c>
      <c r="G9" s="134">
        <v>9</v>
      </c>
    </row>
    <row r="10" spans="1:7">
      <c r="A10" s="8" t="s">
        <v>8</v>
      </c>
      <c r="B10" s="132"/>
      <c r="C10" s="128"/>
      <c r="D10" s="128"/>
      <c r="E10" s="133"/>
      <c r="F10" s="19" t="s">
        <v>6</v>
      </c>
      <c r="G10" s="9">
        <f>G9/G6*100</f>
        <v>3.6885245901639343</v>
      </c>
    </row>
    <row r="11" spans="1:7" s="138" customFormat="1" ht="15.4">
      <c r="A11" s="8" t="s">
        <v>9</v>
      </c>
      <c r="B11" s="132"/>
      <c r="C11" s="128"/>
      <c r="D11" s="128"/>
      <c r="E11" s="136"/>
      <c r="F11" s="19" t="s">
        <v>10</v>
      </c>
      <c r="G11" s="137">
        <v>1.4</v>
      </c>
    </row>
    <row r="12" spans="1:7">
      <c r="A12" s="8" t="s">
        <v>72</v>
      </c>
      <c r="B12" s="132"/>
      <c r="C12" s="128"/>
      <c r="D12" s="128"/>
      <c r="E12" s="128"/>
      <c r="F12" s="19" t="s">
        <v>11</v>
      </c>
      <c r="G12" s="137">
        <v>15.4</v>
      </c>
    </row>
    <row r="13" spans="1:7">
      <c r="A13" s="8"/>
      <c r="B13" s="132"/>
      <c r="C13" s="132"/>
      <c r="D13" s="132"/>
      <c r="E13" s="128"/>
      <c r="F13" s="11"/>
      <c r="G13" s="12"/>
    </row>
    <row r="14" spans="1:7">
      <c r="A14" s="8" t="s">
        <v>77</v>
      </c>
      <c r="B14" s="132"/>
      <c r="C14" s="128"/>
      <c r="D14" s="128"/>
      <c r="E14" s="128"/>
      <c r="F14" s="13" t="s">
        <v>14</v>
      </c>
      <c r="G14" s="141">
        <v>61</v>
      </c>
    </row>
    <row r="15" spans="1:7">
      <c r="A15" s="8" t="s">
        <v>15</v>
      </c>
      <c r="B15" s="132"/>
      <c r="C15" s="128"/>
      <c r="D15" s="128"/>
      <c r="E15" s="128"/>
      <c r="F15" s="13" t="s">
        <v>11</v>
      </c>
      <c r="G15" s="142">
        <v>20.5</v>
      </c>
    </row>
    <row r="16" spans="1:7">
      <c r="A16" s="8" t="s">
        <v>16</v>
      </c>
      <c r="B16" s="132"/>
      <c r="C16" s="128"/>
      <c r="D16" s="128"/>
      <c r="E16" s="147"/>
      <c r="F16" s="17" t="s">
        <v>11</v>
      </c>
      <c r="G16" s="137">
        <v>9.1999999999999993</v>
      </c>
    </row>
    <row r="17" spans="1:7">
      <c r="A17" s="8" t="s">
        <v>12</v>
      </c>
      <c r="B17" s="132"/>
      <c r="C17" s="128"/>
      <c r="D17" s="128"/>
      <c r="E17" s="147"/>
      <c r="F17" s="19" t="s">
        <v>6</v>
      </c>
      <c r="G17" s="212">
        <f>G16/G15*100</f>
        <v>44.878048780487802</v>
      </c>
    </row>
    <row r="18" spans="1:7">
      <c r="A18" s="8" t="s">
        <v>75</v>
      </c>
      <c r="B18" s="132"/>
      <c r="C18" s="128"/>
      <c r="D18" s="128"/>
      <c r="E18" s="147"/>
      <c r="F18" s="19" t="s">
        <v>6</v>
      </c>
      <c r="G18" s="202">
        <v>0.5</v>
      </c>
    </row>
    <row r="19" spans="1:7">
      <c r="A19" s="10" t="s">
        <v>17</v>
      </c>
      <c r="B19" s="132"/>
      <c r="C19" s="132"/>
      <c r="D19" s="132"/>
      <c r="E19" s="132"/>
      <c r="F19" s="19" t="s">
        <v>11</v>
      </c>
      <c r="G19" s="200">
        <f>G16-G18/100*G16</f>
        <v>9.1539999999999999</v>
      </c>
    </row>
    <row r="20" spans="1:7">
      <c r="A20" s="10" t="s">
        <v>18</v>
      </c>
      <c r="B20" s="128"/>
      <c r="C20" s="128"/>
      <c r="D20" s="128"/>
      <c r="E20" s="147"/>
      <c r="F20" s="13" t="s">
        <v>11</v>
      </c>
      <c r="G20" s="202">
        <v>0.56000000000000005</v>
      </c>
    </row>
    <row r="21" spans="1:7">
      <c r="A21" s="21" t="s">
        <v>19</v>
      </c>
      <c r="B21" s="143"/>
      <c r="C21" s="144"/>
      <c r="D21" s="144"/>
      <c r="E21" s="145"/>
      <c r="F21" s="24"/>
      <c r="G21" s="25"/>
    </row>
    <row r="22" spans="1:7">
      <c r="A22" s="8" t="s">
        <v>20</v>
      </c>
      <c r="B22" s="132"/>
      <c r="C22" s="128"/>
      <c r="D22" s="128"/>
      <c r="E22" s="147"/>
      <c r="F22" s="13" t="s">
        <v>21</v>
      </c>
      <c r="G22" s="148">
        <v>18</v>
      </c>
    </row>
    <row r="23" spans="1:7">
      <c r="A23" s="8" t="s">
        <v>22</v>
      </c>
      <c r="B23" s="132"/>
      <c r="C23" s="128"/>
      <c r="D23" s="128"/>
      <c r="E23" s="147"/>
      <c r="F23" s="13" t="s">
        <v>23</v>
      </c>
      <c r="G23" s="199">
        <f>G19*G22</f>
        <v>164.77199999999999</v>
      </c>
    </row>
    <row r="24" spans="1:7">
      <c r="A24" s="8" t="s">
        <v>24</v>
      </c>
      <c r="B24" s="132"/>
      <c r="C24" s="128"/>
      <c r="D24" s="128"/>
      <c r="E24" s="147"/>
      <c r="F24" s="13" t="s">
        <v>21</v>
      </c>
      <c r="G24" s="148">
        <f>G22</f>
        <v>18</v>
      </c>
    </row>
    <row r="25" spans="1:7">
      <c r="A25" s="8" t="s">
        <v>25</v>
      </c>
      <c r="B25" s="132"/>
      <c r="C25" s="128"/>
      <c r="D25" s="128"/>
      <c r="E25" s="147"/>
      <c r="F25" s="13" t="s">
        <v>23</v>
      </c>
      <c r="G25" s="199">
        <f>G20*G24</f>
        <v>10.080000000000002</v>
      </c>
    </row>
    <row r="26" spans="1:7">
      <c r="A26" s="26" t="s">
        <v>26</v>
      </c>
      <c r="B26" s="149"/>
      <c r="C26" s="149"/>
      <c r="D26" s="149"/>
      <c r="E26" s="150"/>
      <c r="F26" s="28" t="s">
        <v>23</v>
      </c>
      <c r="G26" s="63">
        <f>G23+G25</f>
        <v>174.852</v>
      </c>
    </row>
    <row r="27" spans="1:7">
      <c r="A27" s="105" t="s">
        <v>27</v>
      </c>
      <c r="B27" s="151"/>
      <c r="C27" s="152"/>
      <c r="D27" s="152"/>
      <c r="E27" s="153"/>
      <c r="F27" s="154"/>
      <c r="G27" s="155"/>
    </row>
    <row r="28" spans="1:7">
      <c r="A28" s="1" t="s">
        <v>28</v>
      </c>
      <c r="B28" s="139" t="s">
        <v>0</v>
      </c>
      <c r="C28" s="156" t="s">
        <v>1</v>
      </c>
      <c r="D28" s="157" t="s">
        <v>29</v>
      </c>
      <c r="E28" s="156" t="s">
        <v>1</v>
      </c>
      <c r="F28" s="128"/>
      <c r="G28" s="128"/>
    </row>
    <row r="29" spans="1:7">
      <c r="A29" s="34" t="s">
        <v>30</v>
      </c>
      <c r="B29" s="159">
        <v>4</v>
      </c>
      <c r="C29" s="10" t="s">
        <v>11</v>
      </c>
      <c r="D29" s="160">
        <v>25</v>
      </c>
      <c r="E29" s="30" t="s">
        <v>31</v>
      </c>
      <c r="F29" s="13" t="s">
        <v>23</v>
      </c>
      <c r="G29" s="199">
        <f>D29/100*B29</f>
        <v>1</v>
      </c>
    </row>
    <row r="30" spans="1:7">
      <c r="A30" s="34" t="s">
        <v>32</v>
      </c>
      <c r="B30" s="159">
        <v>0.2</v>
      </c>
      <c r="C30" s="36" t="s">
        <v>33</v>
      </c>
      <c r="D30" s="160">
        <v>10</v>
      </c>
      <c r="E30" s="30" t="s">
        <v>31</v>
      </c>
      <c r="F30" s="13" t="s">
        <v>23</v>
      </c>
      <c r="G30" s="199">
        <f>B30*D30/100*G14</f>
        <v>1.22</v>
      </c>
    </row>
    <row r="31" spans="1:7">
      <c r="A31" s="34" t="s">
        <v>34</v>
      </c>
      <c r="B31" s="162">
        <v>5.0000000000000001E-3</v>
      </c>
      <c r="C31" s="36" t="s">
        <v>33</v>
      </c>
      <c r="D31" s="160">
        <f>115/107*100</f>
        <v>107.4766355140187</v>
      </c>
      <c r="E31" s="30" t="s">
        <v>31</v>
      </c>
      <c r="F31" s="13" t="s">
        <v>23</v>
      </c>
      <c r="G31" s="199">
        <f>B31*D31/100*(G14-14)</f>
        <v>0.25257009345794396</v>
      </c>
    </row>
    <row r="32" spans="1:7">
      <c r="A32" s="38" t="s">
        <v>35</v>
      </c>
      <c r="B32" s="163">
        <f>G12</f>
        <v>15.4</v>
      </c>
      <c r="C32" s="10" t="s">
        <v>11</v>
      </c>
      <c r="D32" s="160">
        <v>4.8899999999999997</v>
      </c>
      <c r="E32" s="30" t="s">
        <v>21</v>
      </c>
      <c r="F32" s="13" t="s">
        <v>23</v>
      </c>
      <c r="G32" s="199">
        <f>B32*D32</f>
        <v>75.305999999999997</v>
      </c>
    </row>
    <row r="33" spans="1:7" ht="15.4" thickBot="1">
      <c r="A33" s="40" t="s">
        <v>36</v>
      </c>
      <c r="B33" s="165">
        <v>0.15</v>
      </c>
      <c r="C33" s="42" t="s">
        <v>33</v>
      </c>
      <c r="D33" s="167">
        <f>0.72/107*100</f>
        <v>0.67289719626168221</v>
      </c>
      <c r="E33" s="44" t="s">
        <v>21</v>
      </c>
      <c r="F33" s="13" t="s">
        <v>23</v>
      </c>
      <c r="G33" s="199">
        <f>(G14-21)*B33*D33</f>
        <v>4.037383177570093</v>
      </c>
    </row>
    <row r="34" spans="1:7">
      <c r="A34" s="86" t="s">
        <v>37</v>
      </c>
      <c r="B34" s="168"/>
      <c r="C34" s="169"/>
      <c r="D34" s="169"/>
      <c r="E34" s="170"/>
      <c r="F34" s="89" t="s">
        <v>23</v>
      </c>
      <c r="G34" s="64">
        <f>SUM(G29:G33)</f>
        <v>81.815953271028036</v>
      </c>
    </row>
    <row r="35" spans="1:7">
      <c r="A35" s="10"/>
      <c r="B35" s="128"/>
      <c r="C35" s="128"/>
      <c r="D35" s="128"/>
      <c r="E35" s="128"/>
      <c r="F35" s="128"/>
      <c r="G35" s="128"/>
    </row>
    <row r="36" spans="1:7">
      <c r="A36" s="1" t="s">
        <v>38</v>
      </c>
      <c r="B36" s="127"/>
      <c r="C36" s="128"/>
      <c r="D36" s="128"/>
      <c r="E36" s="147"/>
      <c r="F36" s="161"/>
      <c r="G36" s="183"/>
    </row>
    <row r="37" spans="1:7">
      <c r="A37" s="34" t="s">
        <v>68</v>
      </c>
      <c r="B37" s="158"/>
      <c r="C37" s="132"/>
      <c r="D37" s="132"/>
      <c r="E37" s="133"/>
      <c r="F37" s="13" t="s">
        <v>23</v>
      </c>
      <c r="G37" s="171">
        <v>4.62</v>
      </c>
    </row>
    <row r="38" spans="1:7">
      <c r="A38" s="34" t="s">
        <v>39</v>
      </c>
      <c r="B38" s="158"/>
      <c r="D38" s="172">
        <v>20</v>
      </c>
      <c r="E38" s="8" t="s">
        <v>40</v>
      </c>
      <c r="F38" s="13" t="s">
        <v>23</v>
      </c>
      <c r="G38" s="72">
        <f>D38*G11</f>
        <v>28</v>
      </c>
    </row>
    <row r="39" spans="1:7" s="138" customFormat="1" ht="15.4">
      <c r="A39" s="46" t="s">
        <v>41</v>
      </c>
      <c r="B39" s="174"/>
      <c r="C39" s="175"/>
      <c r="D39" s="175"/>
      <c r="E39" s="176"/>
      <c r="F39" s="13" t="s">
        <v>23</v>
      </c>
      <c r="G39" s="171">
        <v>0.22</v>
      </c>
    </row>
    <row r="40" spans="1:7" s="138" customFormat="1" ht="15.4">
      <c r="A40" s="46" t="s">
        <v>42</v>
      </c>
      <c r="B40" s="174"/>
      <c r="C40" s="175"/>
      <c r="D40" s="175"/>
      <c r="E40" s="176"/>
      <c r="F40" s="13" t="s">
        <v>23</v>
      </c>
      <c r="G40" s="171">
        <v>1.5</v>
      </c>
    </row>
    <row r="41" spans="1:7" ht="15.4" thickBot="1">
      <c r="A41" s="40" t="s">
        <v>43</v>
      </c>
      <c r="B41" s="164"/>
      <c r="C41" s="177"/>
      <c r="D41" s="177"/>
      <c r="E41" s="178"/>
      <c r="F41" s="13" t="s">
        <v>23</v>
      </c>
      <c r="G41" s="179">
        <v>5</v>
      </c>
    </row>
    <row r="42" spans="1:7">
      <c r="A42" s="86" t="s">
        <v>44</v>
      </c>
      <c r="B42" s="168"/>
      <c r="C42" s="180"/>
      <c r="D42" s="180"/>
      <c r="E42" s="181"/>
      <c r="F42" s="89" t="s">
        <v>23</v>
      </c>
      <c r="G42" s="64">
        <f>SUM(G37:G41)</f>
        <v>39.339999999999996</v>
      </c>
    </row>
    <row r="43" spans="1:7">
      <c r="A43" s="8"/>
      <c r="B43" s="132"/>
      <c r="C43" s="132"/>
      <c r="D43" s="132"/>
      <c r="E43" s="133"/>
      <c r="F43" s="182"/>
      <c r="G43" s="183"/>
    </row>
    <row r="44" spans="1:7">
      <c r="A44" s="1" t="s">
        <v>45</v>
      </c>
      <c r="B44" s="127"/>
      <c r="C44" s="132"/>
      <c r="D44" s="132"/>
      <c r="E44" s="133"/>
      <c r="F44" s="182"/>
      <c r="G44" s="183"/>
    </row>
    <row r="45" spans="1:7">
      <c r="A45" s="52" t="s">
        <v>46</v>
      </c>
      <c r="B45" s="203"/>
      <c r="C45" s="128"/>
      <c r="D45" s="128"/>
      <c r="E45" s="147"/>
      <c r="F45" s="13" t="s">
        <v>23</v>
      </c>
      <c r="G45" s="204">
        <v>16.5</v>
      </c>
    </row>
    <row r="46" spans="1:7">
      <c r="A46" s="52" t="s">
        <v>47</v>
      </c>
      <c r="B46" s="203"/>
      <c r="C46" s="128"/>
      <c r="D46" s="128"/>
      <c r="E46" s="147"/>
      <c r="F46" s="13" t="s">
        <v>23</v>
      </c>
      <c r="G46" s="204">
        <v>9.5</v>
      </c>
    </row>
    <row r="47" spans="1:7">
      <c r="A47" s="52" t="s">
        <v>48</v>
      </c>
      <c r="B47" s="203"/>
      <c r="C47" s="128"/>
      <c r="D47" s="128"/>
      <c r="E47" s="147"/>
      <c r="F47" s="13" t="s">
        <v>23</v>
      </c>
      <c r="G47" s="204">
        <v>4.9000000000000004</v>
      </c>
    </row>
    <row r="48" spans="1:7" ht="15.4" thickBot="1">
      <c r="A48" s="53" t="s">
        <v>49</v>
      </c>
      <c r="B48" s="187"/>
      <c r="C48" s="166"/>
      <c r="D48" s="166"/>
      <c r="E48" s="166"/>
      <c r="F48" s="41" t="s">
        <v>23</v>
      </c>
      <c r="G48" s="188">
        <v>3</v>
      </c>
    </row>
    <row r="49" spans="1:7">
      <c r="A49" s="79" t="s">
        <v>50</v>
      </c>
      <c r="B49" s="189"/>
      <c r="C49" s="169"/>
      <c r="D49" s="169"/>
      <c r="E49" s="170"/>
      <c r="F49" s="82" t="s">
        <v>23</v>
      </c>
      <c r="G49" s="69">
        <f>SUM(G45:G48)</f>
        <v>33.9</v>
      </c>
    </row>
    <row r="50" spans="1:7">
      <c r="A50" s="83" t="s">
        <v>51</v>
      </c>
      <c r="B50" s="205"/>
      <c r="C50" s="205"/>
      <c r="D50" s="205"/>
      <c r="E50" s="206"/>
      <c r="F50" s="85" t="s">
        <v>21</v>
      </c>
      <c r="G50" s="78">
        <f>G49/(G19+G20)</f>
        <v>3.4898085237801109</v>
      </c>
    </row>
    <row r="51" spans="1:7">
      <c r="A51" s="8"/>
      <c r="B51" s="132"/>
      <c r="C51" s="132"/>
      <c r="D51" s="128"/>
      <c r="E51" s="147"/>
      <c r="F51" s="30"/>
      <c r="G51" s="135"/>
    </row>
    <row r="52" spans="1:7">
      <c r="A52" s="1" t="s">
        <v>52</v>
      </c>
      <c r="B52" s="127"/>
      <c r="C52" s="132"/>
      <c r="D52" s="132"/>
      <c r="E52" s="128"/>
      <c r="F52" s="13" t="s">
        <v>23</v>
      </c>
      <c r="G52" s="200">
        <f>G10/100*(G42+G34)*50/100</f>
        <v>2.2344335644246973</v>
      </c>
    </row>
    <row r="53" spans="1:7">
      <c r="A53" s="8"/>
      <c r="B53" s="132"/>
      <c r="C53" s="128"/>
      <c r="D53" s="128"/>
      <c r="E53" s="147"/>
      <c r="F53" s="30"/>
      <c r="G53" s="135"/>
    </row>
    <row r="54" spans="1:7">
      <c r="A54" s="73" t="s">
        <v>53</v>
      </c>
      <c r="B54" s="190"/>
      <c r="C54" s="190"/>
      <c r="D54" s="190"/>
      <c r="E54" s="190"/>
      <c r="F54" s="74" t="s">
        <v>23</v>
      </c>
      <c r="G54" s="109">
        <f>G34+G42+G49+G52</f>
        <v>157.29038683545275</v>
      </c>
    </row>
    <row r="55" spans="1:7">
      <c r="A55" s="75" t="s">
        <v>54</v>
      </c>
      <c r="B55" s="191"/>
      <c r="C55" s="191"/>
      <c r="D55" s="191"/>
      <c r="E55" s="192"/>
      <c r="F55" s="77" t="s">
        <v>21</v>
      </c>
      <c r="G55" s="110">
        <f>G54/(G19+G20)</f>
        <v>16.192133707582123</v>
      </c>
    </row>
    <row r="56" spans="1:7">
      <c r="A56" s="10"/>
      <c r="B56" s="128"/>
      <c r="C56" s="128"/>
      <c r="D56" s="128"/>
      <c r="E56" s="147"/>
      <c r="F56" s="30"/>
      <c r="G56" s="135"/>
    </row>
    <row r="57" spans="1:7">
      <c r="A57" s="73" t="s">
        <v>55</v>
      </c>
      <c r="B57" s="190"/>
      <c r="C57" s="190"/>
      <c r="D57" s="190"/>
      <c r="E57" s="190"/>
      <c r="F57" s="74" t="s">
        <v>23</v>
      </c>
      <c r="G57" s="69">
        <f>G26-G54</f>
        <v>17.561613164547254</v>
      </c>
    </row>
    <row r="58" spans="1:7">
      <c r="A58" s="75" t="s">
        <v>56</v>
      </c>
      <c r="B58" s="191"/>
      <c r="C58" s="191"/>
      <c r="D58" s="191"/>
      <c r="E58" s="192"/>
      <c r="F58" s="77" t="s">
        <v>21</v>
      </c>
      <c r="G58" s="78">
        <f>G57/(G19+G20)</f>
        <v>1.8078662924178766</v>
      </c>
    </row>
    <row r="59" spans="1:7">
      <c r="A59" s="8"/>
      <c r="B59" s="132"/>
      <c r="C59" s="132"/>
      <c r="D59" s="132"/>
      <c r="E59" s="133"/>
      <c r="F59" s="51"/>
      <c r="G59" s="31"/>
    </row>
    <row r="60" spans="1:7">
      <c r="A60" s="8"/>
      <c r="B60" s="132"/>
      <c r="C60" s="132"/>
      <c r="D60" s="132"/>
      <c r="E60" s="133"/>
      <c r="F60" s="51"/>
      <c r="G60" s="31"/>
    </row>
    <row r="61" spans="1:7">
      <c r="A61" s="73" t="s">
        <v>57</v>
      </c>
      <c r="B61" s="190"/>
      <c r="C61" s="205"/>
      <c r="D61" s="205"/>
      <c r="E61" s="206"/>
      <c r="F61" s="213"/>
      <c r="G61" s="214"/>
    </row>
    <row r="62" spans="1:7" ht="15.4" thickBot="1">
      <c r="A62" s="8" t="s">
        <v>58</v>
      </c>
      <c r="B62" s="132"/>
      <c r="C62" s="132"/>
      <c r="D62" s="132"/>
      <c r="E62" s="133"/>
      <c r="F62" s="41" t="s">
        <v>23</v>
      </c>
      <c r="G62" s="171">
        <v>3.31</v>
      </c>
    </row>
    <row r="63" spans="1:7" ht="15.4" thickBot="1">
      <c r="A63" s="8" t="s">
        <v>59</v>
      </c>
      <c r="B63" s="132"/>
      <c r="C63" s="132"/>
      <c r="D63" s="132"/>
      <c r="E63" s="133"/>
      <c r="F63" s="41" t="s">
        <v>23</v>
      </c>
      <c r="G63" s="171">
        <v>1.33</v>
      </c>
    </row>
    <row r="64" spans="1:7" ht="15.4" thickBot="1">
      <c r="A64" s="8" t="s">
        <v>60</v>
      </c>
      <c r="B64" s="132"/>
      <c r="C64" s="132"/>
      <c r="D64" s="132"/>
      <c r="E64" s="133"/>
      <c r="F64" s="41" t="s">
        <v>23</v>
      </c>
      <c r="G64" s="171">
        <v>4.7699999999999996</v>
      </c>
    </row>
    <row r="65" spans="1:7" ht="15.4" thickBot="1">
      <c r="A65" s="8" t="s">
        <v>61</v>
      </c>
      <c r="B65" s="132"/>
      <c r="C65" s="132"/>
      <c r="D65" s="132"/>
      <c r="E65" s="133"/>
      <c r="F65" s="41" t="s">
        <v>23</v>
      </c>
      <c r="G65" s="171">
        <v>2.25</v>
      </c>
    </row>
    <row r="66" spans="1:7">
      <c r="A66" s="73" t="s">
        <v>62</v>
      </c>
      <c r="B66" s="190"/>
      <c r="C66" s="190"/>
      <c r="D66" s="190"/>
      <c r="E66" s="190"/>
      <c r="F66" s="74" t="s">
        <v>23</v>
      </c>
      <c r="G66" s="71">
        <f>SUM(G62:G65)</f>
        <v>11.66</v>
      </c>
    </row>
    <row r="67" spans="1:7" ht="15.4">
      <c r="A67" s="55"/>
      <c r="B67" s="193"/>
      <c r="C67" s="132"/>
      <c r="D67" s="132"/>
      <c r="E67" s="133"/>
      <c r="F67" s="51"/>
      <c r="G67" s="72"/>
    </row>
    <row r="68" spans="1:7">
      <c r="A68" s="90" t="s">
        <v>63</v>
      </c>
      <c r="B68" s="207"/>
      <c r="C68" s="208"/>
      <c r="D68" s="208"/>
      <c r="E68" s="209"/>
      <c r="F68" s="93" t="s">
        <v>23</v>
      </c>
      <c r="G68" s="94">
        <f>G66+G54</f>
        <v>168.95038683545275</v>
      </c>
    </row>
    <row r="69" spans="1:7">
      <c r="A69" s="90" t="s">
        <v>64</v>
      </c>
      <c r="B69" s="207"/>
      <c r="C69" s="207"/>
      <c r="D69" s="207"/>
      <c r="E69" s="210"/>
      <c r="F69" s="93" t="s">
        <v>21</v>
      </c>
      <c r="G69" s="100">
        <f>G68/(G19+G20)</f>
        <v>17.392463129035693</v>
      </c>
    </row>
    <row r="70" spans="1:7">
      <c r="A70" s="1"/>
      <c r="B70" s="127"/>
      <c r="C70" s="127"/>
      <c r="D70" s="127"/>
      <c r="E70" s="129"/>
      <c r="F70" s="130"/>
      <c r="G70" s="194"/>
    </row>
    <row r="71" spans="1:7">
      <c r="A71" s="56" t="s">
        <v>65</v>
      </c>
      <c r="B71" s="195"/>
      <c r="C71" s="195"/>
      <c r="D71" s="195"/>
      <c r="E71" s="195"/>
      <c r="F71" s="57" t="s">
        <v>23</v>
      </c>
      <c r="G71" s="71">
        <f>G26-G54-G66</f>
        <v>5.9016131645472534</v>
      </c>
    </row>
    <row r="72" spans="1:7">
      <c r="A72" s="56" t="s">
        <v>66</v>
      </c>
      <c r="B72" s="195"/>
      <c r="C72" s="195"/>
      <c r="D72" s="195"/>
      <c r="E72" s="195"/>
      <c r="F72" s="57" t="s">
        <v>21</v>
      </c>
      <c r="G72" s="71">
        <f>G71/(G19+G20)</f>
        <v>0.60753687096430442</v>
      </c>
    </row>
    <row r="74" spans="1:7">
      <c r="E74" s="123"/>
      <c r="F74" s="123"/>
    </row>
  </sheetData>
  <sheetProtection algorithmName="SHA-512" hashValue="IxtASrDPiJfkW8fxlt/RJbJnEzMbLRBeg0X2N6qGN85Fl+8XMXyb4B4QA4lz9ltnF8I1ftyP2ytQx5WOyGSFRA==" saltValue="y0Iv6Pu7uMGMvJG5k/mlDA==" spinCount="100000"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C6A2B-03F0-44E1-BC75-D420A1A7ACA3}">
  <dimension ref="A1:G75"/>
  <sheetViews>
    <sheetView tabSelected="1" topLeftCell="A45" workbookViewId="0">
      <selection activeCell="G6" sqref="G6:G12"/>
    </sheetView>
  </sheetViews>
  <sheetFormatPr baseColWidth="10" defaultColWidth="11.59765625" defaultRowHeight="15"/>
  <cols>
    <col min="1" max="1" width="54" style="5" customWidth="1"/>
    <col min="2" max="2" width="12.6640625" style="5" customWidth="1"/>
    <col min="3" max="3" width="11.73046875" style="5" customWidth="1"/>
    <col min="4" max="4" width="11.59765625" style="5"/>
    <col min="5" max="5" width="12.265625" style="58" customWidth="1"/>
    <col min="6" max="6" width="9.06640625" style="54" customWidth="1"/>
    <col min="7" max="7" width="13.86328125" style="4" customWidth="1"/>
    <col min="8" max="16384" width="11.59765625" style="5"/>
  </cols>
  <sheetData>
    <row r="1" spans="1:7">
      <c r="A1" s="59" t="s">
        <v>85</v>
      </c>
      <c r="B1" s="59"/>
      <c r="C1" s="59"/>
      <c r="D1" s="59"/>
      <c r="E1" s="2"/>
      <c r="F1" s="3"/>
    </row>
    <row r="2" spans="1:7">
      <c r="A2" s="59"/>
      <c r="B2" s="59"/>
      <c r="C2" s="59"/>
      <c r="D2" s="59"/>
      <c r="E2" s="2"/>
      <c r="F2" s="3"/>
    </row>
    <row r="3" spans="1:7">
      <c r="A3" s="59" t="s">
        <v>69</v>
      </c>
      <c r="B3" s="59"/>
      <c r="C3" s="59"/>
      <c r="D3" s="59"/>
      <c r="E3" s="2"/>
      <c r="F3" s="3"/>
    </row>
    <row r="4" spans="1:7">
      <c r="A4" s="59"/>
      <c r="B4" s="59"/>
      <c r="C4" s="59"/>
      <c r="D4" s="59"/>
      <c r="E4" s="2"/>
      <c r="F4" s="3"/>
    </row>
    <row r="5" spans="1:7">
      <c r="A5" s="1" t="s">
        <v>67</v>
      </c>
      <c r="B5" s="1"/>
      <c r="C5" s="10"/>
      <c r="D5" s="10"/>
      <c r="E5" s="29"/>
      <c r="F5" s="7" t="s">
        <v>1</v>
      </c>
      <c r="G5" s="6" t="s">
        <v>70</v>
      </c>
    </row>
    <row r="6" spans="1:7">
      <c r="A6" s="8" t="s">
        <v>2</v>
      </c>
      <c r="B6" s="8"/>
      <c r="C6" s="10"/>
      <c r="D6" s="10"/>
      <c r="E6" s="45"/>
      <c r="F6" s="19" t="s">
        <v>3</v>
      </c>
      <c r="G6" s="111">
        <v>244</v>
      </c>
    </row>
    <row r="7" spans="1:7">
      <c r="A7" s="8" t="s">
        <v>4</v>
      </c>
      <c r="B7" s="8"/>
      <c r="C7" s="10"/>
      <c r="D7" s="10"/>
      <c r="E7" s="45"/>
      <c r="F7" s="19" t="s">
        <v>3</v>
      </c>
      <c r="G7" s="111">
        <v>11</v>
      </c>
    </row>
    <row r="8" spans="1:7">
      <c r="A8" s="8" t="s">
        <v>5</v>
      </c>
      <c r="B8" s="8"/>
      <c r="C8" s="10"/>
      <c r="D8" s="10"/>
      <c r="E8" s="45"/>
      <c r="F8" s="19" t="s">
        <v>6</v>
      </c>
      <c r="G8" s="20">
        <f>100/(G6+G7)*G7</f>
        <v>4.3137254901960782</v>
      </c>
    </row>
    <row r="9" spans="1:7">
      <c r="A9" s="8" t="s">
        <v>7</v>
      </c>
      <c r="B9" s="8"/>
      <c r="C9" s="10"/>
      <c r="D9" s="10"/>
      <c r="E9" s="45"/>
      <c r="F9" s="19" t="s">
        <v>3</v>
      </c>
      <c r="G9" s="111">
        <v>9</v>
      </c>
    </row>
    <row r="10" spans="1:7">
      <c r="A10" s="8" t="s">
        <v>8</v>
      </c>
      <c r="B10" s="8"/>
      <c r="C10" s="10"/>
      <c r="D10" s="10"/>
      <c r="E10" s="45"/>
      <c r="F10" s="19" t="s">
        <v>6</v>
      </c>
      <c r="G10" s="20">
        <f>G9/G6*100</f>
        <v>3.6885245901639343</v>
      </c>
    </row>
    <row r="11" spans="1:7" customFormat="1" ht="15.4">
      <c r="A11" s="8" t="s">
        <v>9</v>
      </c>
      <c r="B11" s="8"/>
      <c r="C11" s="10"/>
      <c r="D11" s="10"/>
      <c r="E11" s="60"/>
      <c r="F11" s="19" t="s">
        <v>10</v>
      </c>
      <c r="G11" s="18">
        <v>1.4</v>
      </c>
    </row>
    <row r="12" spans="1:7">
      <c r="A12" s="8" t="s">
        <v>72</v>
      </c>
      <c r="B12" s="8"/>
      <c r="C12" s="10"/>
      <c r="D12" s="10"/>
      <c r="E12" s="10"/>
      <c r="F12" s="19" t="s">
        <v>11</v>
      </c>
      <c r="G12" s="18">
        <v>15.4</v>
      </c>
    </row>
    <row r="13" spans="1:7">
      <c r="A13" s="8"/>
      <c r="B13" s="8"/>
      <c r="C13" s="8"/>
      <c r="D13" s="8"/>
      <c r="E13" s="10"/>
      <c r="F13" s="11"/>
      <c r="G13" s="12"/>
    </row>
    <row r="14" spans="1:7">
      <c r="A14" s="8" t="s">
        <v>13</v>
      </c>
      <c r="B14" s="8"/>
      <c r="C14" s="10"/>
      <c r="D14" s="10"/>
      <c r="E14" s="10"/>
      <c r="F14" s="13" t="s">
        <v>14</v>
      </c>
      <c r="G14" s="14">
        <v>61</v>
      </c>
    </row>
    <row r="15" spans="1:7">
      <c r="A15" s="8" t="s">
        <v>15</v>
      </c>
      <c r="B15" s="8"/>
      <c r="C15" s="10"/>
      <c r="D15" s="10"/>
      <c r="E15" s="10"/>
      <c r="F15" s="13" t="s">
        <v>11</v>
      </c>
      <c r="G15" s="15">
        <v>20.5</v>
      </c>
    </row>
    <row r="16" spans="1:7">
      <c r="A16" s="8" t="s">
        <v>16</v>
      </c>
      <c r="B16" s="8"/>
      <c r="C16" s="10"/>
      <c r="D16" s="10"/>
      <c r="E16" s="16"/>
      <c r="F16" s="17" t="s">
        <v>11</v>
      </c>
      <c r="G16" s="18">
        <v>9.5</v>
      </c>
    </row>
    <row r="17" spans="1:7">
      <c r="A17" s="8" t="s">
        <v>12</v>
      </c>
      <c r="B17" s="8"/>
      <c r="C17" s="10"/>
      <c r="D17" s="10"/>
      <c r="E17" s="16"/>
      <c r="F17" s="19" t="s">
        <v>6</v>
      </c>
      <c r="G17" s="61">
        <f>G16/G15*100</f>
        <v>46.341463414634148</v>
      </c>
    </row>
    <row r="18" spans="1:7">
      <c r="A18" s="8" t="s">
        <v>75</v>
      </c>
      <c r="B18" s="8"/>
      <c r="C18" s="10"/>
      <c r="D18" s="10"/>
      <c r="E18" s="16"/>
      <c r="F18" s="19" t="s">
        <v>6</v>
      </c>
      <c r="G18" s="20">
        <v>0.5</v>
      </c>
    </row>
    <row r="19" spans="1:7">
      <c r="A19" s="8" t="s">
        <v>87</v>
      </c>
      <c r="B19" s="8"/>
      <c r="C19" s="10"/>
      <c r="D19" s="10"/>
      <c r="E19" s="16"/>
      <c r="F19" s="19" t="s">
        <v>6</v>
      </c>
      <c r="G19" s="20">
        <v>12.5</v>
      </c>
    </row>
    <row r="20" spans="1:7">
      <c r="A20" s="10" t="s">
        <v>88</v>
      </c>
      <c r="B20" s="8"/>
      <c r="C20" s="8"/>
      <c r="D20" s="8"/>
      <c r="E20" s="8"/>
      <c r="F20" s="19" t="s">
        <v>11</v>
      </c>
      <c r="G20" s="20">
        <f>G16-(G18+G19)/100*G16</f>
        <v>8.2650000000000006</v>
      </c>
    </row>
    <row r="21" spans="1:7">
      <c r="A21" s="10" t="s">
        <v>18</v>
      </c>
      <c r="B21" s="10"/>
      <c r="C21" s="10"/>
      <c r="D21" s="10"/>
      <c r="E21" s="16"/>
      <c r="F21" s="13" t="s">
        <v>11</v>
      </c>
      <c r="G21" s="20">
        <v>0.56000000000000005</v>
      </c>
    </row>
    <row r="22" spans="1:7">
      <c r="A22" s="21" t="s">
        <v>19</v>
      </c>
      <c r="B22" s="21"/>
      <c r="C22" s="22"/>
      <c r="D22" s="22"/>
      <c r="E22" s="23"/>
      <c r="F22" s="24"/>
      <c r="G22" s="25"/>
    </row>
    <row r="23" spans="1:7">
      <c r="A23" s="8" t="s">
        <v>20</v>
      </c>
      <c r="B23" s="8"/>
      <c r="C23" s="10"/>
      <c r="D23" s="10"/>
      <c r="E23" s="16"/>
      <c r="F23" s="13" t="s">
        <v>21</v>
      </c>
      <c r="G23" s="62">
        <v>21</v>
      </c>
    </row>
    <row r="24" spans="1:7">
      <c r="A24" s="8" t="s">
        <v>22</v>
      </c>
      <c r="B24" s="8"/>
      <c r="C24" s="10"/>
      <c r="D24" s="10"/>
      <c r="E24" s="16"/>
      <c r="F24" s="13" t="s">
        <v>23</v>
      </c>
      <c r="G24" s="62">
        <f>G20*G23</f>
        <v>173.565</v>
      </c>
    </row>
    <row r="25" spans="1:7">
      <c r="A25" s="8" t="s">
        <v>24</v>
      </c>
      <c r="B25" s="8"/>
      <c r="C25" s="10"/>
      <c r="D25" s="10"/>
      <c r="E25" s="16"/>
      <c r="F25" s="13" t="s">
        <v>21</v>
      </c>
      <c r="G25" s="62">
        <f>G23</f>
        <v>21</v>
      </c>
    </row>
    <row r="26" spans="1:7">
      <c r="A26" s="8" t="s">
        <v>25</v>
      </c>
      <c r="B26" s="8"/>
      <c r="C26" s="10"/>
      <c r="D26" s="10"/>
      <c r="E26" s="16"/>
      <c r="F26" s="13" t="s">
        <v>23</v>
      </c>
      <c r="G26" s="62">
        <f>G21*G25</f>
        <v>11.760000000000002</v>
      </c>
    </row>
    <row r="27" spans="1:7">
      <c r="A27" s="26" t="s">
        <v>26</v>
      </c>
      <c r="B27" s="26"/>
      <c r="C27" s="26"/>
      <c r="D27" s="26"/>
      <c r="E27" s="27"/>
      <c r="F27" s="28" t="s">
        <v>23</v>
      </c>
      <c r="G27" s="63">
        <f>G24+G26</f>
        <v>185.32499999999999</v>
      </c>
    </row>
    <row r="28" spans="1:7">
      <c r="A28" s="105" t="s">
        <v>27</v>
      </c>
      <c r="B28" s="105"/>
      <c r="C28" s="106"/>
      <c r="D28" s="106"/>
      <c r="E28" s="107"/>
      <c r="F28" s="108"/>
      <c r="G28" s="35"/>
    </row>
    <row r="29" spans="1:7">
      <c r="A29" s="1" t="s">
        <v>28</v>
      </c>
      <c r="B29" s="11" t="s">
        <v>0</v>
      </c>
      <c r="C29" s="32" t="s">
        <v>1</v>
      </c>
      <c r="D29" s="33" t="s">
        <v>29</v>
      </c>
      <c r="E29" s="32" t="s">
        <v>1</v>
      </c>
      <c r="F29" s="10"/>
      <c r="G29" s="10"/>
    </row>
    <row r="30" spans="1:7">
      <c r="A30" s="34" t="s">
        <v>30</v>
      </c>
      <c r="B30" s="13">
        <v>4</v>
      </c>
      <c r="C30" s="10" t="s">
        <v>11</v>
      </c>
      <c r="D30" s="17">
        <v>25</v>
      </c>
      <c r="E30" s="30" t="s">
        <v>31</v>
      </c>
      <c r="F30" s="13" t="s">
        <v>23</v>
      </c>
      <c r="G30" s="62">
        <f>D30/100*B30</f>
        <v>1</v>
      </c>
    </row>
    <row r="31" spans="1:7">
      <c r="A31" s="34" t="s">
        <v>32</v>
      </c>
      <c r="B31" s="13">
        <v>0.2</v>
      </c>
      <c r="C31" s="36" t="s">
        <v>33</v>
      </c>
      <c r="D31" s="17">
        <v>10</v>
      </c>
      <c r="E31" s="30" t="s">
        <v>31</v>
      </c>
      <c r="F31" s="13" t="s">
        <v>23</v>
      </c>
      <c r="G31" s="62">
        <f>B31*D31/100*G14</f>
        <v>1.22</v>
      </c>
    </row>
    <row r="32" spans="1:7">
      <c r="A32" s="34" t="s">
        <v>34</v>
      </c>
      <c r="B32" s="37">
        <v>5.0000000000000001E-3</v>
      </c>
      <c r="C32" s="36" t="s">
        <v>33</v>
      </c>
      <c r="D32" s="17">
        <f>115/107*100</f>
        <v>107.4766355140187</v>
      </c>
      <c r="E32" s="30" t="s">
        <v>31</v>
      </c>
      <c r="F32" s="13" t="s">
        <v>23</v>
      </c>
      <c r="G32" s="62">
        <f>B32*D32/100*(G14-14)</f>
        <v>0.25257009345794396</v>
      </c>
    </row>
    <row r="33" spans="1:7">
      <c r="A33" s="38" t="s">
        <v>35</v>
      </c>
      <c r="B33" s="39">
        <f>G12</f>
        <v>15.4</v>
      </c>
      <c r="C33" s="10" t="s">
        <v>11</v>
      </c>
      <c r="D33" s="17">
        <f>[1]Milchpulver!H17</f>
        <v>4.8900359784129526</v>
      </c>
      <c r="E33" s="30" t="s">
        <v>21</v>
      </c>
      <c r="F33" s="13" t="s">
        <v>23</v>
      </c>
      <c r="G33" s="62">
        <f>B33*D33</f>
        <v>75.306554067559475</v>
      </c>
    </row>
    <row r="34" spans="1:7" ht="15.4" thickBot="1">
      <c r="A34" s="40" t="s">
        <v>36</v>
      </c>
      <c r="B34" s="41">
        <v>0.15</v>
      </c>
      <c r="C34" s="42" t="s">
        <v>33</v>
      </c>
      <c r="D34" s="43">
        <f>0.72/107*100</f>
        <v>0.67289719626168221</v>
      </c>
      <c r="E34" s="44" t="s">
        <v>21</v>
      </c>
      <c r="F34" s="13" t="s">
        <v>23</v>
      </c>
      <c r="G34" s="62">
        <f>(G14-21)*B34*D34</f>
        <v>4.037383177570093</v>
      </c>
    </row>
    <row r="35" spans="1:7">
      <c r="A35" s="86" t="s">
        <v>37</v>
      </c>
      <c r="B35" s="86"/>
      <c r="C35" s="80"/>
      <c r="D35" s="80"/>
      <c r="E35" s="81"/>
      <c r="F35" s="89" t="s">
        <v>23</v>
      </c>
      <c r="G35" s="64">
        <f>SUM(G30:G34)</f>
        <v>81.816507338587513</v>
      </c>
    </row>
    <row r="36" spans="1:7">
      <c r="A36" s="10"/>
      <c r="B36" s="10"/>
      <c r="C36" s="10"/>
      <c r="D36" s="10"/>
      <c r="E36" s="10"/>
      <c r="F36" s="10"/>
      <c r="G36" s="10"/>
    </row>
    <row r="37" spans="1:7">
      <c r="A37" s="1" t="s">
        <v>38</v>
      </c>
      <c r="B37" s="1"/>
      <c r="C37" s="10"/>
      <c r="D37" s="10"/>
      <c r="E37" s="16"/>
      <c r="F37" s="30"/>
      <c r="G37" s="31"/>
    </row>
    <row r="38" spans="1:7">
      <c r="A38" s="34" t="s">
        <v>68</v>
      </c>
      <c r="B38" s="34"/>
      <c r="C38" s="8"/>
      <c r="D38" s="8"/>
      <c r="E38" s="45"/>
      <c r="F38" s="13" t="s">
        <v>23</v>
      </c>
      <c r="G38" s="65">
        <v>4.62</v>
      </c>
    </row>
    <row r="39" spans="1:7">
      <c r="A39" s="34" t="s">
        <v>39</v>
      </c>
      <c r="B39" s="34"/>
      <c r="D39" s="45">
        <v>20</v>
      </c>
      <c r="E39" s="8" t="s">
        <v>40</v>
      </c>
      <c r="F39" s="13" t="s">
        <v>23</v>
      </c>
      <c r="G39" s="65">
        <f>D39*G11</f>
        <v>28</v>
      </c>
    </row>
    <row r="40" spans="1:7" customFormat="1" ht="15.4">
      <c r="A40" s="46" t="s">
        <v>41</v>
      </c>
      <c r="B40" s="46"/>
      <c r="C40" s="47"/>
      <c r="D40" s="47"/>
      <c r="E40" s="48"/>
      <c r="F40" s="13" t="s">
        <v>23</v>
      </c>
      <c r="G40" s="65">
        <v>0.22</v>
      </c>
    </row>
    <row r="41" spans="1:7" customFormat="1" ht="15.4">
      <c r="A41" s="46" t="s">
        <v>42</v>
      </c>
      <c r="B41" s="46"/>
      <c r="C41" s="47"/>
      <c r="D41" s="47"/>
      <c r="E41" s="48"/>
      <c r="F41" s="13" t="s">
        <v>23</v>
      </c>
      <c r="G41" s="65">
        <v>1.5</v>
      </c>
    </row>
    <row r="42" spans="1:7" ht="15.4" thickBot="1">
      <c r="A42" s="40" t="s">
        <v>43</v>
      </c>
      <c r="B42" s="40"/>
      <c r="C42" s="49"/>
      <c r="D42" s="49"/>
      <c r="E42" s="50"/>
      <c r="F42" s="13" t="s">
        <v>23</v>
      </c>
      <c r="G42" s="66">
        <v>5</v>
      </c>
    </row>
    <row r="43" spans="1:7">
      <c r="A43" s="86" t="s">
        <v>44</v>
      </c>
      <c r="B43" s="86"/>
      <c r="C43" s="87"/>
      <c r="D43" s="87"/>
      <c r="E43" s="88"/>
      <c r="F43" s="89" t="s">
        <v>23</v>
      </c>
      <c r="G43" s="64">
        <f>SUM(G38:G42)</f>
        <v>39.339999999999996</v>
      </c>
    </row>
    <row r="44" spans="1:7">
      <c r="A44" s="8"/>
      <c r="B44" s="8"/>
      <c r="C44" s="8"/>
      <c r="D44" s="8"/>
      <c r="E44" s="45"/>
      <c r="F44" s="51"/>
      <c r="G44" s="31"/>
    </row>
    <row r="45" spans="1:7">
      <c r="A45" s="1" t="s">
        <v>45</v>
      </c>
      <c r="B45" s="1"/>
      <c r="C45" s="8"/>
      <c r="D45" s="8"/>
      <c r="E45" s="45"/>
      <c r="F45" s="51"/>
      <c r="G45" s="31"/>
    </row>
    <row r="46" spans="1:7">
      <c r="A46" s="52" t="s">
        <v>46</v>
      </c>
      <c r="B46" s="52"/>
      <c r="C46" s="10"/>
      <c r="D46" s="10"/>
      <c r="E46" s="16"/>
      <c r="F46" s="13" t="s">
        <v>23</v>
      </c>
      <c r="G46" s="67">
        <v>16.5</v>
      </c>
    </row>
    <row r="47" spans="1:7">
      <c r="A47" s="52" t="s">
        <v>47</v>
      </c>
      <c r="B47" s="52"/>
      <c r="C47" s="10"/>
      <c r="D47" s="10"/>
      <c r="E47" s="16"/>
      <c r="F47" s="13" t="s">
        <v>23</v>
      </c>
      <c r="G47" s="67">
        <v>9.5</v>
      </c>
    </row>
    <row r="48" spans="1:7">
      <c r="A48" s="52" t="s">
        <v>86</v>
      </c>
      <c r="B48" s="52"/>
      <c r="C48" s="10"/>
      <c r="D48" s="10"/>
      <c r="E48" s="16"/>
      <c r="F48" s="13"/>
      <c r="G48" s="67">
        <v>10</v>
      </c>
    </row>
    <row r="49" spans="1:7">
      <c r="A49" s="52" t="s">
        <v>48</v>
      </c>
      <c r="B49" s="52"/>
      <c r="C49" s="10"/>
      <c r="D49" s="10"/>
      <c r="E49" s="16"/>
      <c r="F49" s="13" t="s">
        <v>23</v>
      </c>
      <c r="G49" s="67">
        <v>4.9000000000000004</v>
      </c>
    </row>
    <row r="50" spans="1:7" ht="15.4" thickBot="1">
      <c r="A50" s="53" t="s">
        <v>49</v>
      </c>
      <c r="B50" s="53"/>
      <c r="C50" s="42"/>
      <c r="D50" s="42"/>
      <c r="E50" s="42"/>
      <c r="F50" s="41" t="s">
        <v>23</v>
      </c>
      <c r="G50" s="68">
        <v>3</v>
      </c>
    </row>
    <row r="51" spans="1:7">
      <c r="A51" s="79" t="s">
        <v>50</v>
      </c>
      <c r="B51" s="79"/>
      <c r="C51" s="80"/>
      <c r="D51" s="80"/>
      <c r="E51" s="81"/>
      <c r="F51" s="82" t="s">
        <v>23</v>
      </c>
      <c r="G51" s="69">
        <f>SUM(G46:G50)</f>
        <v>43.9</v>
      </c>
    </row>
    <row r="52" spans="1:7">
      <c r="A52" s="83" t="s">
        <v>51</v>
      </c>
      <c r="B52" s="83"/>
      <c r="C52" s="83"/>
      <c r="D52" s="83"/>
      <c r="E52" s="84"/>
      <c r="F52" s="85" t="s">
        <v>21</v>
      </c>
      <c r="G52" s="78">
        <f>G51/(G20+G21)</f>
        <v>4.9745042492917841</v>
      </c>
    </row>
    <row r="53" spans="1:7">
      <c r="A53" s="8"/>
      <c r="B53" s="8"/>
      <c r="C53" s="8"/>
      <c r="D53" s="10"/>
      <c r="E53" s="16"/>
      <c r="F53" s="30"/>
      <c r="G53" s="9"/>
    </row>
    <row r="54" spans="1:7">
      <c r="A54" s="1" t="s">
        <v>52</v>
      </c>
      <c r="B54" s="1"/>
      <c r="C54" s="8"/>
      <c r="D54" s="8"/>
      <c r="E54" s="10"/>
      <c r="F54" s="13" t="s">
        <v>23</v>
      </c>
      <c r="G54" s="20">
        <f>G10/100*(G43+G35)*50/100</f>
        <v>2.234443782883786</v>
      </c>
    </row>
    <row r="55" spans="1:7">
      <c r="A55" s="8"/>
      <c r="B55" s="8"/>
      <c r="C55" s="10"/>
      <c r="D55" s="10"/>
      <c r="E55" s="16"/>
      <c r="F55" s="30"/>
      <c r="G55" s="9"/>
    </row>
    <row r="56" spans="1:7">
      <c r="A56" s="73" t="s">
        <v>53</v>
      </c>
      <c r="B56" s="73"/>
      <c r="C56" s="73"/>
      <c r="D56" s="73"/>
      <c r="E56" s="73"/>
      <c r="F56" s="74" t="s">
        <v>23</v>
      </c>
      <c r="G56" s="109">
        <f>G35+G43+G51+G54</f>
        <v>167.29095112147129</v>
      </c>
    </row>
    <row r="57" spans="1:7">
      <c r="A57" s="75" t="s">
        <v>54</v>
      </c>
      <c r="B57" s="75"/>
      <c r="C57" s="75"/>
      <c r="D57" s="75"/>
      <c r="E57" s="76"/>
      <c r="F57" s="77" t="s">
        <v>21</v>
      </c>
      <c r="G57" s="110">
        <f>G56/(G20+G21)</f>
        <v>18.956481713481164</v>
      </c>
    </row>
    <row r="58" spans="1:7">
      <c r="A58" s="10"/>
      <c r="B58" s="10"/>
      <c r="C58" s="10"/>
      <c r="D58" s="10"/>
      <c r="E58" s="16"/>
      <c r="F58" s="30"/>
      <c r="G58" s="9"/>
    </row>
    <row r="59" spans="1:7">
      <c r="A59" s="73" t="s">
        <v>55</v>
      </c>
      <c r="B59" s="73"/>
      <c r="C59" s="73"/>
      <c r="D59" s="73"/>
      <c r="E59" s="73"/>
      <c r="F59" s="74" t="s">
        <v>23</v>
      </c>
      <c r="G59" s="69">
        <f>G27-G56</f>
        <v>18.034048878528694</v>
      </c>
    </row>
    <row r="60" spans="1:7">
      <c r="A60" s="75" t="s">
        <v>56</v>
      </c>
      <c r="B60" s="75"/>
      <c r="C60" s="75"/>
      <c r="D60" s="75"/>
      <c r="E60" s="76"/>
      <c r="F60" s="77" t="s">
        <v>21</v>
      </c>
      <c r="G60" s="78">
        <f>G59/(G20+G21)</f>
        <v>2.0435182865188319</v>
      </c>
    </row>
    <row r="61" spans="1:7">
      <c r="A61" s="8"/>
      <c r="B61" s="8"/>
      <c r="C61" s="8"/>
      <c r="D61" s="8"/>
      <c r="E61" s="45"/>
      <c r="F61" s="51"/>
      <c r="G61" s="31"/>
    </row>
    <row r="62" spans="1:7">
      <c r="A62" s="105" t="s">
        <v>57</v>
      </c>
      <c r="B62" s="105"/>
      <c r="C62" s="106"/>
      <c r="D62" s="106"/>
      <c r="E62" s="107"/>
      <c r="F62" s="108"/>
      <c r="G62" s="35"/>
    </row>
    <row r="63" spans="1:7" ht="15.4" thickBot="1">
      <c r="A63" s="8" t="s">
        <v>58</v>
      </c>
      <c r="B63" s="8"/>
      <c r="C63" s="8"/>
      <c r="D63" s="8"/>
      <c r="E63" s="45"/>
      <c r="F63" s="41" t="s">
        <v>23</v>
      </c>
      <c r="G63" s="65">
        <v>3.31</v>
      </c>
    </row>
    <row r="64" spans="1:7" ht="15.4" thickBot="1">
      <c r="A64" s="8" t="s">
        <v>59</v>
      </c>
      <c r="B64" s="8"/>
      <c r="C64" s="8"/>
      <c r="D64" s="8"/>
      <c r="E64" s="45"/>
      <c r="F64" s="41" t="s">
        <v>23</v>
      </c>
      <c r="G64" s="65">
        <v>1.33</v>
      </c>
    </row>
    <row r="65" spans="1:7" ht="15.4" thickBot="1">
      <c r="A65" s="8" t="s">
        <v>60</v>
      </c>
      <c r="B65" s="8"/>
      <c r="C65" s="8"/>
      <c r="D65" s="8"/>
      <c r="E65" s="45"/>
      <c r="F65" s="41" t="s">
        <v>23</v>
      </c>
      <c r="G65" s="65">
        <v>4.7699999999999996</v>
      </c>
    </row>
    <row r="66" spans="1:7" ht="15.4" thickBot="1">
      <c r="A66" s="8" t="s">
        <v>61</v>
      </c>
      <c r="B66" s="8"/>
      <c r="C66" s="8"/>
      <c r="D66" s="8"/>
      <c r="E66" s="45"/>
      <c r="F66" s="41" t="s">
        <v>23</v>
      </c>
      <c r="G66" s="65">
        <v>2.25</v>
      </c>
    </row>
    <row r="67" spans="1:7">
      <c r="A67" s="73" t="s">
        <v>62</v>
      </c>
      <c r="B67" s="73"/>
      <c r="C67" s="73"/>
      <c r="D67" s="73"/>
      <c r="E67" s="73"/>
      <c r="F67" s="74" t="s">
        <v>23</v>
      </c>
      <c r="G67" s="71">
        <f>SUM(G63:G66)</f>
        <v>11.66</v>
      </c>
    </row>
    <row r="68" spans="1:7" ht="15.4">
      <c r="A68" s="55"/>
      <c r="B68" s="55"/>
      <c r="C68" s="8"/>
      <c r="D68" s="8"/>
      <c r="E68" s="45"/>
      <c r="F68" s="51"/>
      <c r="G68" s="72"/>
    </row>
    <row r="69" spans="1:7">
      <c r="A69" s="90" t="s">
        <v>63</v>
      </c>
      <c r="B69" s="90"/>
      <c r="C69" s="91"/>
      <c r="D69" s="91"/>
      <c r="E69" s="92"/>
      <c r="F69" s="93" t="s">
        <v>23</v>
      </c>
      <c r="G69" s="94">
        <f>G67+G56</f>
        <v>178.95095112147129</v>
      </c>
    </row>
    <row r="70" spans="1:7">
      <c r="A70" s="91" t="s">
        <v>64</v>
      </c>
      <c r="B70" s="91"/>
      <c r="C70" s="91"/>
      <c r="D70" s="91"/>
      <c r="E70" s="92"/>
      <c r="F70" s="95" t="s">
        <v>21</v>
      </c>
      <c r="G70" s="96">
        <f>G69/(G20+G21)</f>
        <v>20.277728172404675</v>
      </c>
    </row>
    <row r="71" spans="1:7">
      <c r="A71" s="1"/>
      <c r="B71" s="1"/>
      <c r="C71" s="1"/>
      <c r="D71" s="1"/>
      <c r="E71" s="29"/>
      <c r="F71" s="7"/>
      <c r="G71" s="70"/>
    </row>
    <row r="72" spans="1:7">
      <c r="A72" s="101" t="s">
        <v>65</v>
      </c>
      <c r="B72" s="101"/>
      <c r="C72" s="101"/>
      <c r="D72" s="101"/>
      <c r="E72" s="101"/>
      <c r="F72" s="102" t="s">
        <v>23</v>
      </c>
      <c r="G72" s="100">
        <f>G27-G56-G67</f>
        <v>6.3740488785286935</v>
      </c>
    </row>
    <row r="73" spans="1:7">
      <c r="A73" s="103" t="s">
        <v>66</v>
      </c>
      <c r="B73" s="103"/>
      <c r="C73" s="103"/>
      <c r="D73" s="103"/>
      <c r="E73" s="103"/>
      <c r="F73" s="104" t="s">
        <v>21</v>
      </c>
      <c r="G73" s="96">
        <f>G72/(G20+G21)</f>
        <v>0.72227182759531927</v>
      </c>
    </row>
    <row r="75" spans="1:7">
      <c r="E75" s="5"/>
      <c r="F75" s="5"/>
    </row>
  </sheetData>
  <sheetProtection algorithmName="SHA-512" hashValue="R43pooHR8D+HjAtufHisM6rCaWk7j1Curuzw4iXSKBQTqenmbdXRbCcC1eVA/bff35HFL76yNi2tcxN0y8rKaQ==" saltValue="RJhrZ02DtyxUVJ/wng2C1Q==" spinCount="100000"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ABCE0-E393-4509-8A75-F266F3097214}">
  <sheetPr>
    <tabColor rgb="FFFFFF00"/>
  </sheetPr>
  <dimension ref="A1:G75"/>
  <sheetViews>
    <sheetView topLeftCell="A42" workbookViewId="0">
      <selection activeCell="G59" sqref="G59"/>
    </sheetView>
  </sheetViews>
  <sheetFormatPr baseColWidth="10" defaultColWidth="11.59765625" defaultRowHeight="15"/>
  <cols>
    <col min="1" max="1" width="54" style="5" customWidth="1"/>
    <col min="2" max="2" width="12.6640625" style="123" customWidth="1"/>
    <col min="3" max="3" width="11.73046875" style="123" customWidth="1"/>
    <col min="4" max="4" width="11.59765625" style="123"/>
    <col min="5" max="5" width="12.265625" style="197" customWidth="1"/>
    <col min="6" max="6" width="9.06640625" style="198" customWidth="1"/>
    <col min="7" max="7" width="13.86328125" style="122" customWidth="1"/>
    <col min="8" max="16384" width="11.59765625" style="123"/>
  </cols>
  <sheetData>
    <row r="1" spans="1:7">
      <c r="A1" s="59" t="s">
        <v>85</v>
      </c>
      <c r="B1" s="119"/>
      <c r="C1" s="119"/>
      <c r="D1" s="119"/>
      <c r="E1" s="120"/>
      <c r="F1" s="121"/>
    </row>
    <row r="2" spans="1:7">
      <c r="A2" s="59"/>
      <c r="B2" s="119"/>
      <c r="C2" s="119"/>
      <c r="D2" s="119"/>
      <c r="E2" s="120"/>
      <c r="F2" s="121"/>
    </row>
    <row r="3" spans="1:7">
      <c r="A3" s="59" t="s">
        <v>69</v>
      </c>
      <c r="B3" s="119"/>
      <c r="C3" s="211" t="s">
        <v>78</v>
      </c>
      <c r="D3" s="124"/>
      <c r="E3" s="125"/>
      <c r="F3" s="126"/>
    </row>
    <row r="4" spans="1:7">
      <c r="A4" s="59"/>
      <c r="B4" s="119"/>
      <c r="C4" s="119"/>
      <c r="D4" s="119"/>
      <c r="E4" s="120"/>
      <c r="F4" s="121"/>
    </row>
    <row r="5" spans="1:7">
      <c r="A5" s="1" t="s">
        <v>67</v>
      </c>
      <c r="B5" s="127"/>
      <c r="C5" s="128"/>
      <c r="D5" s="128"/>
      <c r="E5" s="129"/>
      <c r="F5" s="7" t="s">
        <v>1</v>
      </c>
      <c r="G5" s="6" t="s">
        <v>71</v>
      </c>
    </row>
    <row r="6" spans="1:7">
      <c r="A6" s="8" t="s">
        <v>2</v>
      </c>
      <c r="B6" s="132"/>
      <c r="C6" s="128"/>
      <c r="D6" s="128"/>
      <c r="E6" s="133"/>
      <c r="F6" s="19" t="s">
        <v>3</v>
      </c>
      <c r="G6" s="134">
        <v>244</v>
      </c>
    </row>
    <row r="7" spans="1:7">
      <c r="A7" s="8" t="s">
        <v>4</v>
      </c>
      <c r="B7" s="132"/>
      <c r="C7" s="128"/>
      <c r="D7" s="128"/>
      <c r="E7" s="133"/>
      <c r="F7" s="19" t="s">
        <v>3</v>
      </c>
      <c r="G7" s="134">
        <v>11</v>
      </c>
    </row>
    <row r="8" spans="1:7">
      <c r="A8" s="8" t="s">
        <v>5</v>
      </c>
      <c r="B8" s="132"/>
      <c r="C8" s="128"/>
      <c r="D8" s="128"/>
      <c r="E8" s="133"/>
      <c r="F8" s="19" t="s">
        <v>6</v>
      </c>
      <c r="G8" s="9">
        <f>100/(G6+G7)*G7</f>
        <v>4.3137254901960782</v>
      </c>
    </row>
    <row r="9" spans="1:7">
      <c r="A9" s="8" t="s">
        <v>7</v>
      </c>
      <c r="B9" s="132"/>
      <c r="C9" s="128"/>
      <c r="D9" s="128"/>
      <c r="E9" s="133"/>
      <c r="F9" s="19" t="s">
        <v>3</v>
      </c>
      <c r="G9" s="134">
        <v>9</v>
      </c>
    </row>
    <row r="10" spans="1:7">
      <c r="A10" s="8" t="s">
        <v>8</v>
      </c>
      <c r="B10" s="132"/>
      <c r="C10" s="128"/>
      <c r="D10" s="128"/>
      <c r="E10" s="133"/>
      <c r="F10" s="19" t="s">
        <v>6</v>
      </c>
      <c r="G10" s="9">
        <f>G9/G6*100</f>
        <v>3.6885245901639343</v>
      </c>
    </row>
    <row r="11" spans="1:7" s="138" customFormat="1" ht="15.4">
      <c r="A11" s="8" t="s">
        <v>9</v>
      </c>
      <c r="B11" s="132"/>
      <c r="C11" s="128"/>
      <c r="D11" s="128"/>
      <c r="E11" s="136"/>
      <c r="F11" s="19" t="s">
        <v>10</v>
      </c>
      <c r="G11" s="137">
        <v>1.4</v>
      </c>
    </row>
    <row r="12" spans="1:7">
      <c r="A12" s="8" t="s">
        <v>72</v>
      </c>
      <c r="B12" s="132"/>
      <c r="C12" s="128"/>
      <c r="D12" s="128"/>
      <c r="E12" s="128"/>
      <c r="F12" s="19" t="s">
        <v>11</v>
      </c>
      <c r="G12" s="137">
        <v>15.4</v>
      </c>
    </row>
    <row r="13" spans="1:7">
      <c r="A13" s="8"/>
      <c r="B13" s="132"/>
      <c r="C13" s="132"/>
      <c r="D13" s="132"/>
      <c r="E13" s="128"/>
      <c r="F13" s="11"/>
      <c r="G13" s="12"/>
    </row>
    <row r="14" spans="1:7">
      <c r="A14" s="8" t="s">
        <v>13</v>
      </c>
      <c r="B14" s="132"/>
      <c r="C14" s="128"/>
      <c r="D14" s="128"/>
      <c r="E14" s="128"/>
      <c r="F14" s="13" t="s">
        <v>14</v>
      </c>
      <c r="G14" s="141">
        <v>61</v>
      </c>
    </row>
    <row r="15" spans="1:7">
      <c r="A15" s="8" t="s">
        <v>15</v>
      </c>
      <c r="B15" s="132"/>
      <c r="C15" s="128"/>
      <c r="D15" s="128"/>
      <c r="E15" s="128"/>
      <c r="F15" s="13" t="s">
        <v>11</v>
      </c>
      <c r="G15" s="142">
        <v>20.5</v>
      </c>
    </row>
    <row r="16" spans="1:7">
      <c r="A16" s="8" t="s">
        <v>16</v>
      </c>
      <c r="B16" s="132"/>
      <c r="C16" s="128"/>
      <c r="D16" s="128"/>
      <c r="E16" s="147"/>
      <c r="F16" s="17" t="s">
        <v>11</v>
      </c>
      <c r="G16" s="137">
        <v>9.5</v>
      </c>
    </row>
    <row r="17" spans="1:7">
      <c r="A17" s="8" t="s">
        <v>12</v>
      </c>
      <c r="B17" s="132"/>
      <c r="C17" s="128"/>
      <c r="D17" s="128"/>
      <c r="E17" s="147"/>
      <c r="F17" s="19" t="s">
        <v>6</v>
      </c>
      <c r="G17" s="212">
        <f>G16/G15*100</f>
        <v>46.341463414634148</v>
      </c>
    </row>
    <row r="18" spans="1:7">
      <c r="A18" s="8" t="s">
        <v>75</v>
      </c>
      <c r="B18" s="132"/>
      <c r="C18" s="128"/>
      <c r="D18" s="128"/>
      <c r="E18" s="147"/>
      <c r="F18" s="19" t="s">
        <v>6</v>
      </c>
      <c r="G18" s="202">
        <v>0.5</v>
      </c>
    </row>
    <row r="19" spans="1:7">
      <c r="A19" s="8" t="s">
        <v>87</v>
      </c>
      <c r="B19" s="132"/>
      <c r="C19" s="128"/>
      <c r="D19" s="128"/>
      <c r="E19" s="147"/>
      <c r="F19" s="19" t="s">
        <v>6</v>
      </c>
      <c r="G19" s="202">
        <v>12.5</v>
      </c>
    </row>
    <row r="20" spans="1:7">
      <c r="A20" s="10" t="s">
        <v>88</v>
      </c>
      <c r="B20" s="132"/>
      <c r="C20" s="132"/>
      <c r="D20" s="132"/>
      <c r="E20" s="132"/>
      <c r="F20" s="19" t="s">
        <v>11</v>
      </c>
      <c r="G20" s="200">
        <f>G16-(G18+G19)/100*G16</f>
        <v>8.2650000000000006</v>
      </c>
    </row>
    <row r="21" spans="1:7">
      <c r="A21" s="10" t="s">
        <v>18</v>
      </c>
      <c r="B21" s="128"/>
      <c r="C21" s="128"/>
      <c r="D21" s="128"/>
      <c r="E21" s="147"/>
      <c r="F21" s="13" t="s">
        <v>11</v>
      </c>
      <c r="G21" s="202">
        <v>0.56000000000000005</v>
      </c>
    </row>
    <row r="22" spans="1:7">
      <c r="A22" s="21" t="s">
        <v>19</v>
      </c>
      <c r="B22" s="143"/>
      <c r="C22" s="144"/>
      <c r="D22" s="144"/>
      <c r="E22" s="145"/>
      <c r="F22" s="24"/>
      <c r="G22" s="146"/>
    </row>
    <row r="23" spans="1:7">
      <c r="A23" s="8" t="s">
        <v>20</v>
      </c>
      <c r="B23" s="132"/>
      <c r="C23" s="128"/>
      <c r="D23" s="128"/>
      <c r="E23" s="147"/>
      <c r="F23" s="13" t="s">
        <v>21</v>
      </c>
      <c r="G23" s="148">
        <v>21</v>
      </c>
    </row>
    <row r="24" spans="1:7">
      <c r="A24" s="8" t="s">
        <v>22</v>
      </c>
      <c r="B24" s="132"/>
      <c r="C24" s="128"/>
      <c r="D24" s="128"/>
      <c r="E24" s="147"/>
      <c r="F24" s="13" t="s">
        <v>23</v>
      </c>
      <c r="G24" s="199">
        <f>G20*G23</f>
        <v>173.565</v>
      </c>
    </row>
    <row r="25" spans="1:7">
      <c r="A25" s="8" t="s">
        <v>24</v>
      </c>
      <c r="B25" s="132"/>
      <c r="C25" s="128"/>
      <c r="D25" s="128"/>
      <c r="E25" s="147"/>
      <c r="F25" s="13" t="s">
        <v>21</v>
      </c>
      <c r="G25" s="148">
        <f>G23</f>
        <v>21</v>
      </c>
    </row>
    <row r="26" spans="1:7">
      <c r="A26" s="8" t="s">
        <v>25</v>
      </c>
      <c r="B26" s="132"/>
      <c r="C26" s="128"/>
      <c r="D26" s="128"/>
      <c r="E26" s="147"/>
      <c r="F26" s="13" t="s">
        <v>23</v>
      </c>
      <c r="G26" s="199">
        <f>G21*G25</f>
        <v>11.760000000000002</v>
      </c>
    </row>
    <row r="27" spans="1:7">
      <c r="A27" s="26" t="s">
        <v>26</v>
      </c>
      <c r="B27" s="149"/>
      <c r="C27" s="149"/>
      <c r="D27" s="149"/>
      <c r="E27" s="150"/>
      <c r="F27" s="28" t="s">
        <v>23</v>
      </c>
      <c r="G27" s="63">
        <f>G24+G26</f>
        <v>185.32499999999999</v>
      </c>
    </row>
    <row r="28" spans="1:7">
      <c r="A28" s="105" t="s">
        <v>27</v>
      </c>
      <c r="B28" s="151"/>
      <c r="C28" s="152"/>
      <c r="D28" s="152"/>
      <c r="E28" s="153"/>
      <c r="F28" s="154"/>
      <c r="G28" s="155"/>
    </row>
    <row r="29" spans="1:7">
      <c r="A29" s="1" t="s">
        <v>28</v>
      </c>
      <c r="B29" s="11" t="s">
        <v>0</v>
      </c>
      <c r="C29" s="32" t="s">
        <v>1</v>
      </c>
      <c r="D29" s="33" t="s">
        <v>29</v>
      </c>
      <c r="E29" s="156" t="s">
        <v>1</v>
      </c>
      <c r="F29" s="128"/>
      <c r="G29" s="128"/>
    </row>
    <row r="30" spans="1:7">
      <c r="A30" s="34" t="s">
        <v>30</v>
      </c>
      <c r="B30" s="159">
        <v>4</v>
      </c>
      <c r="C30" s="10" t="s">
        <v>11</v>
      </c>
      <c r="D30" s="160">
        <v>25</v>
      </c>
      <c r="E30" s="30" t="s">
        <v>31</v>
      </c>
      <c r="F30" s="13" t="s">
        <v>23</v>
      </c>
      <c r="G30" s="199">
        <f>D30/100*B30</f>
        <v>1</v>
      </c>
    </row>
    <row r="31" spans="1:7">
      <c r="A31" s="34" t="s">
        <v>32</v>
      </c>
      <c r="B31" s="159">
        <v>0.2</v>
      </c>
      <c r="C31" s="36" t="s">
        <v>33</v>
      </c>
      <c r="D31" s="160">
        <v>10</v>
      </c>
      <c r="E31" s="30" t="s">
        <v>31</v>
      </c>
      <c r="F31" s="13" t="s">
        <v>23</v>
      </c>
      <c r="G31" s="199">
        <f>B31*D31/100*G14</f>
        <v>1.22</v>
      </c>
    </row>
    <row r="32" spans="1:7">
      <c r="A32" s="34" t="s">
        <v>34</v>
      </c>
      <c r="B32" s="162">
        <v>5.0000000000000001E-3</v>
      </c>
      <c r="C32" s="36" t="s">
        <v>33</v>
      </c>
      <c r="D32" s="160">
        <f>115/107*100</f>
        <v>107.4766355140187</v>
      </c>
      <c r="E32" s="30" t="s">
        <v>31</v>
      </c>
      <c r="F32" s="13" t="s">
        <v>23</v>
      </c>
      <c r="G32" s="199">
        <f>B32*D32/100*(G14-14)</f>
        <v>0.25257009345794396</v>
      </c>
    </row>
    <row r="33" spans="1:7">
      <c r="A33" s="38" t="s">
        <v>35</v>
      </c>
      <c r="B33" s="39">
        <f>G12</f>
        <v>15.4</v>
      </c>
      <c r="C33" s="10" t="s">
        <v>11</v>
      </c>
      <c r="D33" s="160">
        <f>[1]Milchpulver!H17</f>
        <v>4.8900359784129526</v>
      </c>
      <c r="E33" s="30" t="s">
        <v>21</v>
      </c>
      <c r="F33" s="13" t="s">
        <v>23</v>
      </c>
      <c r="G33" s="199">
        <f>B33*D33</f>
        <v>75.306554067559475</v>
      </c>
    </row>
    <row r="34" spans="1:7" ht="15.4" thickBot="1">
      <c r="A34" s="40" t="s">
        <v>36</v>
      </c>
      <c r="B34" s="165">
        <v>0.15</v>
      </c>
      <c r="C34" s="42" t="s">
        <v>33</v>
      </c>
      <c r="D34" s="167">
        <f>0.72/107*100</f>
        <v>0.67289719626168221</v>
      </c>
      <c r="E34" s="44" t="s">
        <v>21</v>
      </c>
      <c r="F34" s="13" t="s">
        <v>23</v>
      </c>
      <c r="G34" s="199">
        <f>(G14-21)*B34*D34</f>
        <v>4.037383177570093</v>
      </c>
    </row>
    <row r="35" spans="1:7">
      <c r="A35" s="86" t="s">
        <v>37</v>
      </c>
      <c r="B35" s="168"/>
      <c r="C35" s="169"/>
      <c r="D35" s="169"/>
      <c r="E35" s="170"/>
      <c r="F35" s="89" t="s">
        <v>23</v>
      </c>
      <c r="G35" s="64">
        <f>SUM(G30:G34)</f>
        <v>81.816507338587513</v>
      </c>
    </row>
    <row r="36" spans="1:7">
      <c r="A36" s="10"/>
      <c r="B36" s="128"/>
      <c r="C36" s="128"/>
      <c r="D36" s="128"/>
      <c r="E36" s="128"/>
      <c r="F36" s="128"/>
      <c r="G36" s="128"/>
    </row>
    <row r="37" spans="1:7">
      <c r="A37" s="1" t="s">
        <v>38</v>
      </c>
      <c r="B37" s="127"/>
      <c r="C37" s="128"/>
      <c r="D37" s="128"/>
      <c r="E37" s="147"/>
      <c r="F37" s="161"/>
      <c r="G37" s="183"/>
    </row>
    <row r="38" spans="1:7">
      <c r="A38" s="34" t="s">
        <v>68</v>
      </c>
      <c r="B38" s="158"/>
      <c r="C38" s="132"/>
      <c r="D38" s="132"/>
      <c r="E38" s="133"/>
      <c r="F38" s="13" t="s">
        <v>23</v>
      </c>
      <c r="G38" s="171">
        <v>4.62</v>
      </c>
    </row>
    <row r="39" spans="1:7">
      <c r="A39" s="34" t="s">
        <v>39</v>
      </c>
      <c r="B39" s="158"/>
      <c r="D39" s="172">
        <v>20</v>
      </c>
      <c r="E39" s="8" t="s">
        <v>40</v>
      </c>
      <c r="F39" s="13" t="s">
        <v>23</v>
      </c>
      <c r="G39" s="72">
        <f>D39*G11</f>
        <v>28</v>
      </c>
    </row>
    <row r="40" spans="1:7" s="138" customFormat="1" ht="15.4">
      <c r="A40" s="46" t="s">
        <v>41</v>
      </c>
      <c r="B40" s="174"/>
      <c r="C40" s="175"/>
      <c r="D40" s="175"/>
      <c r="E40" s="176"/>
      <c r="F40" s="13" t="s">
        <v>23</v>
      </c>
      <c r="G40" s="171">
        <v>0.22</v>
      </c>
    </row>
    <row r="41" spans="1:7" s="138" customFormat="1" ht="15.4">
      <c r="A41" s="46" t="s">
        <v>42</v>
      </c>
      <c r="B41" s="174"/>
      <c r="C41" s="175"/>
      <c r="D41" s="175"/>
      <c r="E41" s="176"/>
      <c r="F41" s="13" t="s">
        <v>23</v>
      </c>
      <c r="G41" s="171">
        <v>1.5</v>
      </c>
    </row>
    <row r="42" spans="1:7" ht="15.4" thickBot="1">
      <c r="A42" s="40" t="s">
        <v>43</v>
      </c>
      <c r="B42" s="164"/>
      <c r="C42" s="177"/>
      <c r="D42" s="177"/>
      <c r="E42" s="178"/>
      <c r="F42" s="13" t="s">
        <v>23</v>
      </c>
      <c r="G42" s="179">
        <v>5</v>
      </c>
    </row>
    <row r="43" spans="1:7">
      <c r="A43" s="86" t="s">
        <v>44</v>
      </c>
      <c r="B43" s="168"/>
      <c r="C43" s="180"/>
      <c r="D43" s="180"/>
      <c r="E43" s="181"/>
      <c r="F43" s="89" t="s">
        <v>23</v>
      </c>
      <c r="G43" s="64">
        <f>SUM(G38:G42)</f>
        <v>39.339999999999996</v>
      </c>
    </row>
    <row r="44" spans="1:7">
      <c r="A44" s="8"/>
      <c r="B44" s="132"/>
      <c r="C44" s="132"/>
      <c r="D44" s="132"/>
      <c r="E44" s="133"/>
      <c r="F44" s="182"/>
      <c r="G44" s="183"/>
    </row>
    <row r="45" spans="1:7">
      <c r="A45" s="1" t="s">
        <v>45</v>
      </c>
      <c r="B45" s="127"/>
      <c r="C45" s="132"/>
      <c r="D45" s="132"/>
      <c r="E45" s="133"/>
      <c r="F45" s="182"/>
      <c r="G45" s="183"/>
    </row>
    <row r="46" spans="1:7">
      <c r="A46" s="52" t="s">
        <v>46</v>
      </c>
      <c r="B46" s="203"/>
      <c r="C46" s="128"/>
      <c r="D46" s="128"/>
      <c r="E46" s="147"/>
      <c r="F46" s="13" t="s">
        <v>23</v>
      </c>
      <c r="G46" s="204">
        <v>16.5</v>
      </c>
    </row>
    <row r="47" spans="1:7">
      <c r="A47" s="52" t="s">
        <v>47</v>
      </c>
      <c r="B47" s="203"/>
      <c r="C47" s="128"/>
      <c r="D47" s="128"/>
      <c r="E47" s="147"/>
      <c r="F47" s="13" t="s">
        <v>23</v>
      </c>
      <c r="G47" s="204">
        <v>9.5</v>
      </c>
    </row>
    <row r="48" spans="1:7">
      <c r="A48" s="52" t="s">
        <v>86</v>
      </c>
      <c r="B48" s="203"/>
      <c r="C48" s="128"/>
      <c r="D48" s="128"/>
      <c r="E48" s="147"/>
      <c r="F48" s="13"/>
      <c r="G48" s="204">
        <v>10</v>
      </c>
    </row>
    <row r="49" spans="1:7">
      <c r="A49" s="52" t="s">
        <v>48</v>
      </c>
      <c r="B49" s="203"/>
      <c r="C49" s="128"/>
      <c r="D49" s="128"/>
      <c r="E49" s="147"/>
      <c r="F49" s="13" t="s">
        <v>23</v>
      </c>
      <c r="G49" s="204">
        <v>4.9000000000000004</v>
      </c>
    </row>
    <row r="50" spans="1:7" ht="15.4" thickBot="1">
      <c r="A50" s="53" t="s">
        <v>49</v>
      </c>
      <c r="B50" s="187"/>
      <c r="C50" s="166"/>
      <c r="D50" s="166"/>
      <c r="E50" s="166"/>
      <c r="F50" s="41" t="s">
        <v>23</v>
      </c>
      <c r="G50" s="188">
        <v>3</v>
      </c>
    </row>
    <row r="51" spans="1:7">
      <c r="A51" s="79" t="s">
        <v>50</v>
      </c>
      <c r="B51" s="189"/>
      <c r="C51" s="169"/>
      <c r="D51" s="169"/>
      <c r="E51" s="170"/>
      <c r="F51" s="82" t="s">
        <v>23</v>
      </c>
      <c r="G51" s="69">
        <f>SUM(G46:G50)</f>
        <v>43.9</v>
      </c>
    </row>
    <row r="52" spans="1:7">
      <c r="A52" s="83" t="s">
        <v>51</v>
      </c>
      <c r="B52" s="205"/>
      <c r="C52" s="205"/>
      <c r="D52" s="205"/>
      <c r="E52" s="206"/>
      <c r="F52" s="85" t="s">
        <v>21</v>
      </c>
      <c r="G52" s="78">
        <f>G51/(G20+G21)</f>
        <v>4.9745042492917841</v>
      </c>
    </row>
    <row r="53" spans="1:7">
      <c r="A53" s="8"/>
      <c r="B53" s="132"/>
      <c r="C53" s="132"/>
      <c r="D53" s="128"/>
      <c r="E53" s="147"/>
      <c r="F53" s="161"/>
      <c r="G53" s="135"/>
    </row>
    <row r="54" spans="1:7">
      <c r="A54" s="1" t="s">
        <v>52</v>
      </c>
      <c r="B54" s="127"/>
      <c r="C54" s="132"/>
      <c r="D54" s="132"/>
      <c r="E54" s="128"/>
      <c r="F54" s="13" t="s">
        <v>23</v>
      </c>
      <c r="G54" s="200">
        <f>G10/100*(G43+G35)*50/100</f>
        <v>2.234443782883786</v>
      </c>
    </row>
    <row r="55" spans="1:7">
      <c r="A55" s="8"/>
      <c r="B55" s="132"/>
      <c r="C55" s="128"/>
      <c r="D55" s="128"/>
      <c r="E55" s="147"/>
      <c r="F55" s="161"/>
      <c r="G55" s="135"/>
    </row>
    <row r="56" spans="1:7">
      <c r="A56" s="73" t="s">
        <v>53</v>
      </c>
      <c r="B56" s="190"/>
      <c r="C56" s="190"/>
      <c r="D56" s="190"/>
      <c r="E56" s="190"/>
      <c r="F56" s="74" t="s">
        <v>23</v>
      </c>
      <c r="G56" s="109">
        <f>G35+G43+G51+G54</f>
        <v>167.29095112147129</v>
      </c>
    </row>
    <row r="57" spans="1:7">
      <c r="A57" s="75" t="s">
        <v>54</v>
      </c>
      <c r="B57" s="191"/>
      <c r="C57" s="191"/>
      <c r="D57" s="191"/>
      <c r="E57" s="192"/>
      <c r="F57" s="77" t="s">
        <v>21</v>
      </c>
      <c r="G57" s="110">
        <f>G56/(G20+G21)</f>
        <v>18.956481713481164</v>
      </c>
    </row>
    <row r="58" spans="1:7">
      <c r="A58" s="10"/>
      <c r="B58" s="128"/>
      <c r="C58" s="128"/>
      <c r="D58" s="128"/>
      <c r="E58" s="147"/>
      <c r="F58" s="30"/>
      <c r="G58" s="9"/>
    </row>
    <row r="59" spans="1:7">
      <c r="A59" s="73" t="s">
        <v>55</v>
      </c>
      <c r="B59" s="190"/>
      <c r="C59" s="190"/>
      <c r="D59" s="190"/>
      <c r="E59" s="190"/>
      <c r="F59" s="74" t="s">
        <v>23</v>
      </c>
      <c r="G59" s="69">
        <f>G27-G56</f>
        <v>18.034048878528694</v>
      </c>
    </row>
    <row r="60" spans="1:7">
      <c r="A60" s="75" t="s">
        <v>56</v>
      </c>
      <c r="B60" s="191"/>
      <c r="C60" s="191"/>
      <c r="D60" s="191"/>
      <c r="E60" s="192"/>
      <c r="F60" s="77" t="s">
        <v>21</v>
      </c>
      <c r="G60" s="78">
        <f>G59/(G20+G21)</f>
        <v>2.0435182865188319</v>
      </c>
    </row>
    <row r="61" spans="1:7">
      <c r="A61" s="8"/>
      <c r="B61" s="132"/>
      <c r="C61" s="132"/>
      <c r="D61" s="132"/>
      <c r="E61" s="133"/>
      <c r="F61" s="51"/>
      <c r="G61" s="183"/>
    </row>
    <row r="62" spans="1:7">
      <c r="A62" s="105" t="s">
        <v>57</v>
      </c>
      <c r="B62" s="151"/>
      <c r="C62" s="152"/>
      <c r="D62" s="152"/>
      <c r="E62" s="153"/>
      <c r="F62" s="108"/>
      <c r="G62" s="155"/>
    </row>
    <row r="63" spans="1:7" ht="15.4" thickBot="1">
      <c r="A63" s="8" t="s">
        <v>58</v>
      </c>
      <c r="B63" s="132"/>
      <c r="C63" s="132"/>
      <c r="D63" s="132"/>
      <c r="E63" s="133"/>
      <c r="F63" s="41" t="s">
        <v>23</v>
      </c>
      <c r="G63" s="171">
        <v>3.31</v>
      </c>
    </row>
    <row r="64" spans="1:7" ht="15.4" thickBot="1">
      <c r="A64" s="8" t="s">
        <v>59</v>
      </c>
      <c r="B64" s="132"/>
      <c r="C64" s="132"/>
      <c r="D64" s="132"/>
      <c r="E64" s="133"/>
      <c r="F64" s="41" t="s">
        <v>23</v>
      </c>
      <c r="G64" s="171">
        <v>1.33</v>
      </c>
    </row>
    <row r="65" spans="1:7" ht="15.4" thickBot="1">
      <c r="A65" s="8" t="s">
        <v>60</v>
      </c>
      <c r="B65" s="132"/>
      <c r="C65" s="132"/>
      <c r="D65" s="132"/>
      <c r="E65" s="133"/>
      <c r="F65" s="41" t="s">
        <v>23</v>
      </c>
      <c r="G65" s="171">
        <v>4.7699999999999996</v>
      </c>
    </row>
    <row r="66" spans="1:7" ht="15.4" thickBot="1">
      <c r="A66" s="8" t="s">
        <v>61</v>
      </c>
      <c r="B66" s="132"/>
      <c r="C66" s="132"/>
      <c r="D66" s="132"/>
      <c r="E66" s="133"/>
      <c r="F66" s="41" t="s">
        <v>23</v>
      </c>
      <c r="G66" s="171">
        <v>2.25</v>
      </c>
    </row>
    <row r="67" spans="1:7">
      <c r="A67" s="73" t="s">
        <v>62</v>
      </c>
      <c r="B67" s="190"/>
      <c r="C67" s="190"/>
      <c r="D67" s="190"/>
      <c r="E67" s="190"/>
      <c r="F67" s="74" t="s">
        <v>23</v>
      </c>
      <c r="G67" s="71">
        <f>SUM(G63:G66)</f>
        <v>11.66</v>
      </c>
    </row>
    <row r="68" spans="1:7" ht="15.4">
      <c r="A68" s="55"/>
      <c r="B68" s="193"/>
      <c r="C68" s="132"/>
      <c r="D68" s="132"/>
      <c r="E68" s="133"/>
      <c r="F68" s="51"/>
      <c r="G68" s="173"/>
    </row>
    <row r="69" spans="1:7">
      <c r="A69" s="90" t="s">
        <v>63</v>
      </c>
      <c r="B69" s="207"/>
      <c r="C69" s="208"/>
      <c r="D69" s="208"/>
      <c r="E69" s="209"/>
      <c r="F69" s="93" t="s">
        <v>23</v>
      </c>
      <c r="G69" s="94">
        <f>G67+G56</f>
        <v>178.95095112147129</v>
      </c>
    </row>
    <row r="70" spans="1:7">
      <c r="A70" s="91" t="s">
        <v>64</v>
      </c>
      <c r="B70" s="208"/>
      <c r="C70" s="208"/>
      <c r="D70" s="208"/>
      <c r="E70" s="209"/>
      <c r="F70" s="95" t="s">
        <v>21</v>
      </c>
      <c r="G70" s="96">
        <f>G69/(G20+G21)</f>
        <v>20.277728172404675</v>
      </c>
    </row>
    <row r="71" spans="1:7">
      <c r="A71" s="1"/>
      <c r="B71" s="127"/>
      <c r="C71" s="127"/>
      <c r="D71" s="127"/>
      <c r="E71" s="129"/>
      <c r="F71" s="7"/>
      <c r="G71" s="194"/>
    </row>
    <row r="72" spans="1:7">
      <c r="A72" s="101" t="s">
        <v>65</v>
      </c>
      <c r="B72" s="215"/>
      <c r="C72" s="215"/>
      <c r="D72" s="215"/>
      <c r="E72" s="215"/>
      <c r="F72" s="102" t="s">
        <v>23</v>
      </c>
      <c r="G72" s="100">
        <f>G27-G56-G67</f>
        <v>6.3740488785286935</v>
      </c>
    </row>
    <row r="73" spans="1:7">
      <c r="A73" s="103" t="s">
        <v>66</v>
      </c>
      <c r="B73" s="216"/>
      <c r="C73" s="216"/>
      <c r="D73" s="216"/>
      <c r="E73" s="216"/>
      <c r="F73" s="104" t="s">
        <v>21</v>
      </c>
      <c r="G73" s="96">
        <f>G72/(G20+G21)</f>
        <v>0.72227182759531927</v>
      </c>
    </row>
    <row r="75" spans="1:7">
      <c r="E75" s="123"/>
      <c r="F75" s="123"/>
    </row>
  </sheetData>
  <sheetProtection algorithmName="SHA-512" hashValue="RgRKoOBuxn0pTEUXb5oHHwswf4bV7byz18wVMM5r9W0zZ/mPFInoMBZtUhqm+PJTcDF+9dANNJdzojIQMLBp5w==" saltValue="ZSLBpe6B7lMXMg478FWBRQ==" spinCount="100000" sheet="1" objects="1" scenarios="1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339DE-9302-48A9-B4CD-2C61FB046823}">
  <dimension ref="A1:G57"/>
  <sheetViews>
    <sheetView workbookViewId="0">
      <selection activeCell="K14" sqref="K14"/>
    </sheetView>
  </sheetViews>
  <sheetFormatPr baseColWidth="10" defaultColWidth="11.59765625" defaultRowHeight="15"/>
  <cols>
    <col min="1" max="1" width="54" style="5" customWidth="1"/>
    <col min="2" max="3" width="12.6640625" style="5" customWidth="1"/>
    <col min="4" max="4" width="11.59765625" style="5"/>
    <col min="5" max="5" width="12.265625" style="58" customWidth="1"/>
    <col min="6" max="6" width="9.06640625" style="54" customWidth="1"/>
    <col min="7" max="7" width="13.86328125" style="4" customWidth="1"/>
    <col min="8" max="16384" width="11.59765625" style="5"/>
  </cols>
  <sheetData>
    <row r="1" spans="1:7">
      <c r="A1" s="59" t="s">
        <v>99</v>
      </c>
      <c r="B1" s="59"/>
      <c r="C1" s="59"/>
      <c r="D1" s="59"/>
      <c r="E1" s="2"/>
      <c r="F1" s="3"/>
    </row>
    <row r="2" spans="1:7">
      <c r="A2" s="59"/>
      <c r="B2" s="59"/>
      <c r="C2" s="59"/>
      <c r="D2" s="59"/>
      <c r="E2" s="2"/>
      <c r="F2" s="3"/>
    </row>
    <row r="3" spans="1:7">
      <c r="A3" s="59" t="s">
        <v>69</v>
      </c>
      <c r="B3" s="59"/>
      <c r="C3" s="59"/>
      <c r="D3" s="59"/>
      <c r="E3" s="2"/>
      <c r="F3" s="3"/>
    </row>
    <row r="4" spans="1:7">
      <c r="A4" s="59"/>
      <c r="B4" s="59"/>
      <c r="C4" s="59"/>
      <c r="D4" s="59"/>
      <c r="E4" s="2"/>
      <c r="F4" s="3"/>
    </row>
    <row r="5" spans="1:7">
      <c r="A5" s="1" t="s">
        <v>67</v>
      </c>
      <c r="B5" s="1"/>
      <c r="C5" s="10"/>
      <c r="D5" s="10"/>
      <c r="E5" s="29"/>
      <c r="F5" s="7" t="s">
        <v>1</v>
      </c>
      <c r="G5" s="6" t="s">
        <v>70</v>
      </c>
    </row>
    <row r="6" spans="1:7">
      <c r="A6" s="8" t="s">
        <v>2</v>
      </c>
      <c r="B6" s="8"/>
      <c r="C6" s="10"/>
      <c r="D6" s="10"/>
      <c r="E6" s="45"/>
      <c r="F6" s="19" t="s">
        <v>3</v>
      </c>
      <c r="G6" s="111">
        <v>244</v>
      </c>
    </row>
    <row r="7" spans="1:7">
      <c r="A7" s="8" t="s">
        <v>4</v>
      </c>
      <c r="B7" s="8"/>
      <c r="C7" s="10"/>
      <c r="D7" s="10"/>
      <c r="E7" s="45"/>
      <c r="F7" s="19" t="s">
        <v>3</v>
      </c>
      <c r="G7" s="111">
        <v>11</v>
      </c>
    </row>
    <row r="8" spans="1:7">
      <c r="A8" s="8" t="s">
        <v>5</v>
      </c>
      <c r="B8" s="8"/>
      <c r="C8" s="10"/>
      <c r="D8" s="10"/>
      <c r="E8" s="45"/>
      <c r="F8" s="19" t="s">
        <v>6</v>
      </c>
      <c r="G8" s="20">
        <f>100/(G6+G7)*G7</f>
        <v>4.3137254901960782</v>
      </c>
    </row>
    <row r="9" spans="1:7">
      <c r="A9" s="8" t="s">
        <v>7</v>
      </c>
      <c r="B9" s="8"/>
      <c r="C9" s="10"/>
      <c r="D9" s="10"/>
      <c r="E9" s="45"/>
      <c r="F9" s="19" t="s">
        <v>3</v>
      </c>
      <c r="G9" s="111">
        <v>9</v>
      </c>
    </row>
    <row r="10" spans="1:7">
      <c r="A10" s="8" t="s">
        <v>8</v>
      </c>
      <c r="B10" s="8"/>
      <c r="C10" s="10"/>
      <c r="D10" s="10"/>
      <c r="E10" s="45"/>
      <c r="F10" s="19" t="s">
        <v>6</v>
      </c>
      <c r="G10" s="20">
        <f>G9/G6*100</f>
        <v>3.6885245901639343</v>
      </c>
    </row>
    <row r="11" spans="1:7" customFormat="1" ht="15.4">
      <c r="A11" s="8" t="s">
        <v>95</v>
      </c>
      <c r="B11" s="8"/>
      <c r="C11" s="10"/>
      <c r="D11" s="10"/>
      <c r="E11" s="60"/>
      <c r="F11" s="19" t="s">
        <v>10</v>
      </c>
      <c r="G11" s="18">
        <v>1.4</v>
      </c>
    </row>
    <row r="12" spans="1:7" customFormat="1" ht="15.4">
      <c r="A12" s="8" t="s">
        <v>96</v>
      </c>
      <c r="B12" s="8">
        <v>0.5</v>
      </c>
      <c r="C12" s="10" t="s">
        <v>97</v>
      </c>
      <c r="D12" s="10"/>
      <c r="E12" s="60"/>
      <c r="F12" s="19" t="s">
        <v>10</v>
      </c>
      <c r="G12" s="18">
        <f>(G16-G15)*B12/60</f>
        <v>0.49583333333333335</v>
      </c>
    </row>
    <row r="13" spans="1:7">
      <c r="A13" s="8" t="s">
        <v>72</v>
      </c>
      <c r="B13" s="8"/>
      <c r="C13" s="10"/>
      <c r="D13" s="10"/>
      <c r="E13" s="10"/>
      <c r="F13" s="19" t="s">
        <v>11</v>
      </c>
      <c r="G13" s="18">
        <v>15.4</v>
      </c>
    </row>
    <row r="14" spans="1:7">
      <c r="A14" s="8"/>
      <c r="B14" s="8"/>
      <c r="C14" s="8"/>
      <c r="D14" s="8"/>
      <c r="E14" s="10"/>
      <c r="F14" s="11"/>
      <c r="G14" s="12"/>
    </row>
    <row r="15" spans="1:7">
      <c r="A15" s="8" t="s">
        <v>13</v>
      </c>
      <c r="B15" s="8"/>
      <c r="C15" s="10"/>
      <c r="D15" s="10"/>
      <c r="E15" s="10"/>
      <c r="F15" s="13" t="s">
        <v>14</v>
      </c>
      <c r="G15" s="14">
        <v>52.5</v>
      </c>
    </row>
    <row r="16" spans="1:7">
      <c r="A16" s="8" t="s">
        <v>89</v>
      </c>
      <c r="B16" s="8"/>
      <c r="C16" s="10"/>
      <c r="D16" s="10"/>
      <c r="E16" s="10"/>
      <c r="F16" s="13" t="s">
        <v>14</v>
      </c>
      <c r="G16" s="14">
        <v>112</v>
      </c>
    </row>
    <row r="17" spans="1:7">
      <c r="A17" s="21" t="s">
        <v>19</v>
      </c>
      <c r="B17" s="21"/>
      <c r="C17" s="22"/>
      <c r="D17" s="22"/>
      <c r="E17" s="23"/>
      <c r="F17" s="24"/>
      <c r="G17" s="25"/>
    </row>
    <row r="18" spans="1:7">
      <c r="A18" s="8" t="s">
        <v>90</v>
      </c>
      <c r="B18" s="8"/>
      <c r="C18" s="10"/>
      <c r="D18" s="10"/>
      <c r="E18" s="16"/>
      <c r="F18" s="13" t="s">
        <v>21</v>
      </c>
      <c r="G18" s="62">
        <v>300</v>
      </c>
    </row>
    <row r="19" spans="1:7">
      <c r="A19" s="26" t="s">
        <v>26</v>
      </c>
      <c r="B19" s="26"/>
      <c r="C19" s="26"/>
      <c r="D19" s="26"/>
      <c r="E19" s="27"/>
      <c r="F19" s="28" t="s">
        <v>23</v>
      </c>
      <c r="G19" s="63">
        <f>G18</f>
        <v>300</v>
      </c>
    </row>
    <row r="20" spans="1:7">
      <c r="A20" s="105" t="s">
        <v>27</v>
      </c>
      <c r="B20" s="105"/>
      <c r="C20" s="106"/>
      <c r="D20" s="106"/>
      <c r="E20" s="107"/>
      <c r="F20" s="108"/>
      <c r="G20" s="35"/>
    </row>
    <row r="21" spans="1:7">
      <c r="A21" s="1" t="s">
        <v>28</v>
      </c>
      <c r="B21" s="11" t="s">
        <v>0</v>
      </c>
      <c r="C21" s="32" t="s">
        <v>1</v>
      </c>
      <c r="D21" s="33" t="s">
        <v>29</v>
      </c>
      <c r="E21" s="32" t="s">
        <v>1</v>
      </c>
      <c r="F21" s="10"/>
      <c r="G21" s="10"/>
    </row>
    <row r="22" spans="1:7">
      <c r="A22" s="34" t="s">
        <v>92</v>
      </c>
      <c r="B22" s="13">
        <v>4</v>
      </c>
      <c r="C22" s="10" t="s">
        <v>11</v>
      </c>
      <c r="D22" s="17">
        <v>25</v>
      </c>
      <c r="E22" s="30" t="s">
        <v>31</v>
      </c>
      <c r="F22" s="13" t="s">
        <v>23</v>
      </c>
      <c r="G22" s="62">
        <f>D22/100*B22</f>
        <v>1</v>
      </c>
    </row>
    <row r="23" spans="1:7">
      <c r="A23" s="34" t="s">
        <v>93</v>
      </c>
      <c r="B23" s="13">
        <v>0.5</v>
      </c>
      <c r="C23" s="36" t="s">
        <v>33</v>
      </c>
      <c r="D23" s="17">
        <v>25</v>
      </c>
      <c r="E23" s="30" t="s">
        <v>31</v>
      </c>
      <c r="F23" s="13" t="s">
        <v>23</v>
      </c>
      <c r="G23" s="62">
        <f>B23*D23/100*(G16-G15)</f>
        <v>7.4375</v>
      </c>
    </row>
    <row r="24" spans="1:7">
      <c r="A24" s="34" t="s">
        <v>32</v>
      </c>
      <c r="B24" s="13">
        <v>0.2</v>
      </c>
      <c r="C24" s="36" t="s">
        <v>33</v>
      </c>
      <c r="D24" s="17">
        <v>10</v>
      </c>
      <c r="E24" s="30" t="s">
        <v>31</v>
      </c>
      <c r="F24" s="13" t="s">
        <v>23</v>
      </c>
      <c r="G24" s="62">
        <f>B24*D24/100*G16</f>
        <v>2.2400000000000002</v>
      </c>
    </row>
    <row r="25" spans="1:7">
      <c r="A25" s="34" t="s">
        <v>34</v>
      </c>
      <c r="B25" s="37">
        <v>5.0000000000000001E-3</v>
      </c>
      <c r="C25" s="36" t="s">
        <v>33</v>
      </c>
      <c r="D25" s="17">
        <f>115/107*100</f>
        <v>107.4766355140187</v>
      </c>
      <c r="E25" s="30" t="s">
        <v>31</v>
      </c>
      <c r="F25" s="13" t="s">
        <v>23</v>
      </c>
      <c r="G25" s="62">
        <f>B25*D25/100*(G16-14)</f>
        <v>0.52663551401869158</v>
      </c>
    </row>
    <row r="26" spans="1:7">
      <c r="A26" s="38" t="s">
        <v>35</v>
      </c>
      <c r="B26" s="39">
        <f>G13</f>
        <v>15.4</v>
      </c>
      <c r="C26" s="10" t="s">
        <v>11</v>
      </c>
      <c r="D26" s="17">
        <f>[1]Milchpulver!H17</f>
        <v>4.8900359784129526</v>
      </c>
      <c r="E26" s="30" t="s">
        <v>21</v>
      </c>
      <c r="F26" s="13" t="s">
        <v>23</v>
      </c>
      <c r="G26" s="62">
        <f>B26*D26</f>
        <v>75.306554067559475</v>
      </c>
    </row>
    <row r="27" spans="1:7" ht="15.4" thickBot="1">
      <c r="A27" s="115" t="s">
        <v>91</v>
      </c>
      <c r="B27" s="41">
        <v>0.1</v>
      </c>
      <c r="C27" s="116" t="s">
        <v>33</v>
      </c>
      <c r="D27" s="117">
        <v>0.67</v>
      </c>
      <c r="E27" s="118" t="s">
        <v>21</v>
      </c>
      <c r="F27" s="13" t="s">
        <v>23</v>
      </c>
      <c r="G27" s="62">
        <f>(G15-21)*B27*D27</f>
        <v>2.1105000000000005</v>
      </c>
    </row>
    <row r="28" spans="1:7" ht="15.4" thickBot="1">
      <c r="A28" s="40" t="s">
        <v>94</v>
      </c>
      <c r="B28" s="41">
        <v>0.4</v>
      </c>
      <c r="C28" s="42" t="s">
        <v>33</v>
      </c>
      <c r="D28" s="43">
        <f>0.72/107*100</f>
        <v>0.67289719626168221</v>
      </c>
      <c r="E28" s="44" t="s">
        <v>21</v>
      </c>
      <c r="F28" s="13" t="s">
        <v>23</v>
      </c>
      <c r="G28" s="62">
        <f>(G16-G15)*B28*D28</f>
        <v>16.014953271028038</v>
      </c>
    </row>
    <row r="29" spans="1:7">
      <c r="A29" s="86" t="s">
        <v>37</v>
      </c>
      <c r="B29" s="86"/>
      <c r="C29" s="80"/>
      <c r="D29" s="80"/>
      <c r="E29" s="81"/>
      <c r="F29" s="89" t="s">
        <v>23</v>
      </c>
      <c r="G29" s="64">
        <f>SUM(G22:G28)</f>
        <v>104.6361428526062</v>
      </c>
    </row>
    <row r="30" spans="1:7">
      <c r="A30" s="10"/>
      <c r="B30" s="10"/>
      <c r="C30" s="10"/>
      <c r="D30" s="10"/>
      <c r="E30" s="10"/>
      <c r="F30" s="10"/>
      <c r="G30" s="10"/>
    </row>
    <row r="31" spans="1:7">
      <c r="A31" s="105" t="s">
        <v>38</v>
      </c>
      <c r="B31" s="105"/>
      <c r="C31" s="106"/>
      <c r="D31" s="106"/>
      <c r="E31" s="107"/>
      <c r="F31" s="108"/>
      <c r="G31" s="35"/>
    </row>
    <row r="32" spans="1:7">
      <c r="A32" s="34" t="s">
        <v>68</v>
      </c>
      <c r="B32" s="34"/>
      <c r="C32" s="8"/>
      <c r="D32" s="8"/>
      <c r="E32" s="45"/>
      <c r="F32" s="13" t="s">
        <v>23</v>
      </c>
      <c r="G32" s="65">
        <v>6.05</v>
      </c>
    </row>
    <row r="33" spans="1:7">
      <c r="A33" s="34" t="s">
        <v>39</v>
      </c>
      <c r="B33" s="34"/>
      <c r="D33" s="45">
        <v>20</v>
      </c>
      <c r="E33" s="8" t="s">
        <v>40</v>
      </c>
      <c r="F33" s="13" t="s">
        <v>23</v>
      </c>
      <c r="G33" s="65">
        <f>D33*(G11+G12)</f>
        <v>37.916666666666664</v>
      </c>
    </row>
    <row r="34" spans="1:7" customFormat="1" ht="15.4">
      <c r="A34" s="46" t="s">
        <v>41</v>
      </c>
      <c r="B34" s="46"/>
      <c r="C34" s="47"/>
      <c r="D34" s="47"/>
      <c r="E34" s="48"/>
      <c r="F34" s="13" t="s">
        <v>23</v>
      </c>
      <c r="G34" s="65">
        <v>2.2999999999999998</v>
      </c>
    </row>
    <row r="35" spans="1:7" customFormat="1" ht="15.4">
      <c r="A35" s="46" t="s">
        <v>42</v>
      </c>
      <c r="B35" s="46"/>
      <c r="C35" s="47"/>
      <c r="D35" s="47"/>
      <c r="E35" s="48"/>
      <c r="F35" s="13" t="s">
        <v>23</v>
      </c>
      <c r="G35" s="65">
        <v>2.5</v>
      </c>
    </row>
    <row r="36" spans="1:7" ht="15.4" thickBot="1">
      <c r="A36" s="40" t="s">
        <v>43</v>
      </c>
      <c r="B36" s="40"/>
      <c r="C36" s="49"/>
      <c r="D36" s="49"/>
      <c r="E36" s="50"/>
      <c r="F36" s="13" t="s">
        <v>23</v>
      </c>
      <c r="G36" s="66">
        <v>10</v>
      </c>
    </row>
    <row r="37" spans="1:7">
      <c r="A37" s="86" t="s">
        <v>44</v>
      </c>
      <c r="B37" s="86"/>
      <c r="C37" s="87"/>
      <c r="D37" s="87"/>
      <c r="E37" s="88"/>
      <c r="F37" s="89" t="s">
        <v>23</v>
      </c>
      <c r="G37" s="64">
        <f>SUM(G32:G36)</f>
        <v>58.766666666666659</v>
      </c>
    </row>
    <row r="38" spans="1:7">
      <c r="A38" s="8"/>
      <c r="B38" s="8"/>
      <c r="C38" s="8"/>
      <c r="D38" s="8"/>
      <c r="E38" s="45"/>
      <c r="F38" s="51"/>
      <c r="G38" s="31"/>
    </row>
    <row r="39" spans="1:7">
      <c r="A39" s="1" t="s">
        <v>52</v>
      </c>
      <c r="B39" s="1"/>
      <c r="C39" s="8"/>
      <c r="D39" s="8"/>
      <c r="E39" s="10"/>
      <c r="F39" s="13" t="s">
        <v>23</v>
      </c>
      <c r="G39" s="20">
        <f>G10/100*(G37+G29)*50/100</f>
        <v>3.013576405068557</v>
      </c>
    </row>
    <row r="40" spans="1:7">
      <c r="A40" s="8"/>
      <c r="B40" s="8"/>
      <c r="C40" s="10"/>
      <c r="D40" s="10"/>
      <c r="E40" s="16"/>
      <c r="F40" s="30"/>
      <c r="G40" s="9"/>
    </row>
    <row r="41" spans="1:7">
      <c r="A41" s="73" t="s">
        <v>53</v>
      </c>
      <c r="B41" s="73"/>
      <c r="C41" s="73"/>
      <c r="D41" s="73"/>
      <c r="E41" s="73"/>
      <c r="F41" s="74" t="s">
        <v>23</v>
      </c>
      <c r="G41" s="109">
        <f>G29+G37+G39</f>
        <v>166.41638592434143</v>
      </c>
    </row>
    <row r="42" spans="1:7">
      <c r="A42" s="10"/>
      <c r="B42" s="10"/>
      <c r="C42" s="10"/>
      <c r="D42" s="10"/>
      <c r="E42" s="16"/>
      <c r="F42" s="30"/>
      <c r="G42" s="9"/>
    </row>
    <row r="43" spans="1:7">
      <c r="A43" s="73" t="s">
        <v>55</v>
      </c>
      <c r="B43" s="73"/>
      <c r="C43" s="73"/>
      <c r="D43" s="73"/>
      <c r="E43" s="73"/>
      <c r="F43" s="74" t="s">
        <v>23</v>
      </c>
      <c r="G43" s="69">
        <f>G19-G41</f>
        <v>133.58361407565857</v>
      </c>
    </row>
    <row r="44" spans="1:7">
      <c r="A44" s="8"/>
      <c r="B44" s="8"/>
      <c r="C44" s="8"/>
      <c r="D44" s="8"/>
      <c r="E44" s="45"/>
      <c r="F44" s="51"/>
      <c r="G44" s="31"/>
    </row>
    <row r="45" spans="1:7">
      <c r="A45" s="8"/>
      <c r="B45" s="8"/>
      <c r="C45" s="8"/>
      <c r="D45" s="8"/>
      <c r="E45" s="45"/>
      <c r="F45" s="51"/>
      <c r="G45" s="31"/>
    </row>
    <row r="46" spans="1:7">
      <c r="A46" s="105" t="s">
        <v>57</v>
      </c>
      <c r="B46" s="105"/>
      <c r="C46" s="106"/>
      <c r="D46" s="106"/>
      <c r="E46" s="107"/>
      <c r="F46" s="108"/>
      <c r="G46" s="35"/>
    </row>
    <row r="47" spans="1:7" ht="15.4" thickBot="1">
      <c r="A47" s="8" t="s">
        <v>58</v>
      </c>
      <c r="B47" s="8"/>
      <c r="C47" s="8"/>
      <c r="D47" s="8"/>
      <c r="E47" s="45"/>
      <c r="F47" s="41" t="s">
        <v>23</v>
      </c>
      <c r="G47" s="65">
        <v>5.6</v>
      </c>
    </row>
    <row r="48" spans="1:7" ht="15.4" thickBot="1">
      <c r="A48" s="8" t="s">
        <v>59</v>
      </c>
      <c r="B48" s="8"/>
      <c r="C48" s="8"/>
      <c r="D48" s="8"/>
      <c r="E48" s="45"/>
      <c r="F48" s="41" t="s">
        <v>23</v>
      </c>
      <c r="G48" s="65">
        <v>2.09</v>
      </c>
    </row>
    <row r="49" spans="1:7" ht="15.4" thickBot="1">
      <c r="A49" s="8" t="s">
        <v>60</v>
      </c>
      <c r="B49" s="8"/>
      <c r="C49" s="8"/>
      <c r="D49" s="8"/>
      <c r="E49" s="45"/>
      <c r="F49" s="41" t="s">
        <v>23</v>
      </c>
      <c r="G49" s="65">
        <v>4.7699999999999996</v>
      </c>
    </row>
    <row r="50" spans="1:7" ht="15.4" thickBot="1">
      <c r="A50" s="8" t="s">
        <v>61</v>
      </c>
      <c r="B50" s="8"/>
      <c r="C50" s="8"/>
      <c r="D50" s="8"/>
      <c r="E50" s="45"/>
      <c r="F50" s="41" t="s">
        <v>23</v>
      </c>
      <c r="G50" s="65">
        <v>2.25</v>
      </c>
    </row>
    <row r="51" spans="1:7">
      <c r="A51" s="73" t="s">
        <v>62</v>
      </c>
      <c r="B51" s="73"/>
      <c r="C51" s="73"/>
      <c r="D51" s="73"/>
      <c r="E51" s="73"/>
      <c r="F51" s="74" t="s">
        <v>23</v>
      </c>
      <c r="G51" s="71">
        <f>SUM(G47:G50)</f>
        <v>14.709999999999999</v>
      </c>
    </row>
    <row r="52" spans="1:7" ht="15.4">
      <c r="A52" s="55"/>
      <c r="B52" s="55"/>
      <c r="C52" s="8"/>
      <c r="D52" s="8"/>
      <c r="E52" s="45"/>
      <c r="F52" s="51"/>
      <c r="G52" s="72"/>
    </row>
    <row r="53" spans="1:7">
      <c r="A53" s="73" t="s">
        <v>63</v>
      </c>
      <c r="B53" s="73"/>
      <c r="C53" s="75"/>
      <c r="D53" s="75"/>
      <c r="E53" s="76"/>
      <c r="F53" s="74" t="s">
        <v>23</v>
      </c>
      <c r="G53" s="114">
        <f>G51+G41</f>
        <v>181.12638592434143</v>
      </c>
    </row>
    <row r="54" spans="1:7">
      <c r="A54" s="1"/>
      <c r="B54" s="1"/>
      <c r="C54" s="1"/>
      <c r="D54" s="1"/>
      <c r="E54" s="29"/>
      <c r="F54" s="7"/>
      <c r="G54" s="70"/>
    </row>
    <row r="55" spans="1:7">
      <c r="A55" s="56" t="s">
        <v>98</v>
      </c>
      <c r="B55" s="56"/>
      <c r="C55" s="56"/>
      <c r="D55" s="56"/>
      <c r="E55" s="56"/>
      <c r="F55" s="57" t="s">
        <v>23</v>
      </c>
      <c r="G55" s="71">
        <f>G19-G41-G51</f>
        <v>118.87361407565858</v>
      </c>
    </row>
    <row r="57" spans="1:7">
      <c r="E57" s="5"/>
      <c r="F57" s="5"/>
    </row>
  </sheetData>
  <sheetProtection algorithmName="SHA-512" hashValue="pqTXZXKkOgFmdCA5grkkkAHs7BBiXUF3QZjOJM63MKOzSJ3JpmNQitgPwgA8ydUQOwXdEo0n7bQzVB+MPAr4Eg==" saltValue="lks4mjOHde+1+6LUCVZOQQ==" spinCount="100000" sheet="1" objects="1" scenarios="1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C66D8-8F19-4203-BD7D-E22BACD1CC4D}">
  <sheetPr>
    <tabColor rgb="FFFFFF00"/>
  </sheetPr>
  <dimension ref="A1:G57"/>
  <sheetViews>
    <sheetView topLeftCell="A6" workbookViewId="0">
      <selection activeCell="I47" sqref="I47"/>
    </sheetView>
  </sheetViews>
  <sheetFormatPr baseColWidth="10" defaultColWidth="11.59765625" defaultRowHeight="15"/>
  <cols>
    <col min="1" max="1" width="54" style="5" customWidth="1"/>
    <col min="2" max="3" width="12.6640625" style="123" customWidth="1"/>
    <col min="4" max="4" width="11.59765625" style="123"/>
    <col min="5" max="5" width="12.265625" style="197" customWidth="1"/>
    <col min="6" max="6" width="9.06640625" style="198" customWidth="1"/>
    <col min="7" max="7" width="13.86328125" style="122" customWidth="1"/>
    <col min="8" max="16384" width="11.59765625" style="123"/>
  </cols>
  <sheetData>
    <row r="1" spans="1:7">
      <c r="A1" s="59" t="s">
        <v>99</v>
      </c>
      <c r="B1" s="119"/>
      <c r="C1" s="119"/>
      <c r="D1" s="119"/>
      <c r="E1" s="120"/>
      <c r="F1" s="121"/>
    </row>
    <row r="2" spans="1:7">
      <c r="A2" s="59"/>
      <c r="B2" s="119"/>
      <c r="C2" s="119"/>
      <c r="D2" s="119"/>
      <c r="E2" s="120"/>
      <c r="F2" s="121"/>
    </row>
    <row r="3" spans="1:7">
      <c r="A3" s="59" t="s">
        <v>69</v>
      </c>
      <c r="B3" s="119"/>
      <c r="C3" s="211" t="s">
        <v>78</v>
      </c>
      <c r="D3" s="211"/>
      <c r="E3" s="218"/>
      <c r="F3" s="126"/>
    </row>
    <row r="4" spans="1:7">
      <c r="A4" s="59"/>
      <c r="B4" s="119"/>
      <c r="C4" s="119"/>
      <c r="D4" s="119"/>
      <c r="E4" s="120"/>
      <c r="F4" s="121"/>
    </row>
    <row r="5" spans="1:7">
      <c r="A5" s="1" t="s">
        <v>67</v>
      </c>
      <c r="B5" s="127"/>
      <c r="C5" s="128"/>
      <c r="D5" s="128"/>
      <c r="E5" s="129"/>
      <c r="F5" s="7" t="s">
        <v>1</v>
      </c>
      <c r="G5" s="131" t="s">
        <v>70</v>
      </c>
    </row>
    <row r="6" spans="1:7">
      <c r="A6" s="8" t="s">
        <v>2</v>
      </c>
      <c r="B6" s="132"/>
      <c r="C6" s="128"/>
      <c r="D6" s="128"/>
      <c r="E6" s="133"/>
      <c r="F6" s="19" t="s">
        <v>3</v>
      </c>
      <c r="G6" s="134">
        <v>244</v>
      </c>
    </row>
    <row r="7" spans="1:7">
      <c r="A7" s="8" t="s">
        <v>4</v>
      </c>
      <c r="B7" s="132"/>
      <c r="C7" s="128"/>
      <c r="D7" s="128"/>
      <c r="E7" s="133"/>
      <c r="F7" s="19" t="s">
        <v>3</v>
      </c>
      <c r="G7" s="134">
        <v>11</v>
      </c>
    </row>
    <row r="8" spans="1:7">
      <c r="A8" s="8" t="s">
        <v>5</v>
      </c>
      <c r="B8" s="132"/>
      <c r="C8" s="128"/>
      <c r="D8" s="128"/>
      <c r="E8" s="133"/>
      <c r="F8" s="19" t="s">
        <v>6</v>
      </c>
      <c r="G8" s="9">
        <f>100/(G6+G7)*G7</f>
        <v>4.3137254901960782</v>
      </c>
    </row>
    <row r="9" spans="1:7">
      <c r="A9" s="8" t="s">
        <v>7</v>
      </c>
      <c r="B9" s="132"/>
      <c r="C9" s="128"/>
      <c r="D9" s="128"/>
      <c r="E9" s="133"/>
      <c r="F9" s="19" t="s">
        <v>3</v>
      </c>
      <c r="G9" s="134">
        <v>9</v>
      </c>
    </row>
    <row r="10" spans="1:7">
      <c r="A10" s="8" t="s">
        <v>8</v>
      </c>
      <c r="B10" s="132"/>
      <c r="C10" s="128"/>
      <c r="D10" s="128"/>
      <c r="E10" s="133"/>
      <c r="F10" s="19" t="s">
        <v>6</v>
      </c>
      <c r="G10" s="9">
        <f>G9/G6*100</f>
        <v>3.6885245901639343</v>
      </c>
    </row>
    <row r="11" spans="1:7" s="138" customFormat="1" ht="15.4">
      <c r="A11" s="8" t="s">
        <v>95</v>
      </c>
      <c r="B11" s="132"/>
      <c r="C11" s="128"/>
      <c r="D11" s="128"/>
      <c r="E11" s="136"/>
      <c r="F11" s="19" t="s">
        <v>10</v>
      </c>
      <c r="G11" s="137">
        <v>1.4</v>
      </c>
    </row>
    <row r="12" spans="1:7" s="138" customFormat="1" ht="15.4">
      <c r="A12" s="8" t="s">
        <v>96</v>
      </c>
      <c r="B12" s="134">
        <v>0.5</v>
      </c>
      <c r="C12" s="10" t="s">
        <v>97</v>
      </c>
      <c r="D12" s="128"/>
      <c r="E12" s="136"/>
      <c r="F12" s="19" t="s">
        <v>10</v>
      </c>
      <c r="G12" s="219">
        <f>(G16-G15)*B12/60</f>
        <v>0.49583333333333335</v>
      </c>
    </row>
    <row r="13" spans="1:7">
      <c r="A13" s="8" t="s">
        <v>72</v>
      </c>
      <c r="B13" s="132"/>
      <c r="C13" s="128"/>
      <c r="D13" s="128"/>
      <c r="E13" s="128"/>
      <c r="F13" s="19" t="s">
        <v>11</v>
      </c>
      <c r="G13" s="137">
        <v>15.4</v>
      </c>
    </row>
    <row r="14" spans="1:7">
      <c r="A14" s="8"/>
      <c r="B14" s="132"/>
      <c r="C14" s="132"/>
      <c r="D14" s="132"/>
      <c r="E14" s="128"/>
      <c r="F14" s="11"/>
      <c r="G14" s="12"/>
    </row>
    <row r="15" spans="1:7">
      <c r="A15" s="8" t="s">
        <v>13</v>
      </c>
      <c r="B15" s="132"/>
      <c r="C15" s="128"/>
      <c r="D15" s="128"/>
      <c r="E15" s="128"/>
      <c r="F15" s="13" t="s">
        <v>14</v>
      </c>
      <c r="G15" s="141">
        <v>52.5</v>
      </c>
    </row>
    <row r="16" spans="1:7">
      <c r="A16" s="8" t="s">
        <v>89</v>
      </c>
      <c r="B16" s="132"/>
      <c r="C16" s="128"/>
      <c r="D16" s="128"/>
      <c r="E16" s="128"/>
      <c r="F16" s="13" t="s">
        <v>14</v>
      </c>
      <c r="G16" s="141">
        <v>112</v>
      </c>
    </row>
    <row r="17" spans="1:7">
      <c r="A17" s="21" t="s">
        <v>19</v>
      </c>
      <c r="B17" s="143"/>
      <c r="C17" s="144"/>
      <c r="D17" s="144"/>
      <c r="E17" s="145"/>
      <c r="F17" s="24"/>
      <c r="G17" s="25"/>
    </row>
    <row r="18" spans="1:7">
      <c r="A18" s="8" t="s">
        <v>90</v>
      </c>
      <c r="B18" s="132"/>
      <c r="C18" s="128"/>
      <c r="D18" s="128"/>
      <c r="E18" s="147"/>
      <c r="F18" s="13" t="s">
        <v>21</v>
      </c>
      <c r="G18" s="148">
        <v>300</v>
      </c>
    </row>
    <row r="19" spans="1:7">
      <c r="A19" s="26" t="s">
        <v>26</v>
      </c>
      <c r="B19" s="149"/>
      <c r="C19" s="149"/>
      <c r="D19" s="149"/>
      <c r="E19" s="150"/>
      <c r="F19" s="28" t="s">
        <v>23</v>
      </c>
      <c r="G19" s="63">
        <f>G18</f>
        <v>300</v>
      </c>
    </row>
    <row r="20" spans="1:7">
      <c r="A20" s="105" t="s">
        <v>27</v>
      </c>
      <c r="B20" s="151"/>
      <c r="C20" s="152"/>
      <c r="D20" s="152"/>
      <c r="E20" s="153"/>
      <c r="F20" s="108"/>
      <c r="G20" s="35"/>
    </row>
    <row r="21" spans="1:7">
      <c r="A21" s="1" t="s">
        <v>28</v>
      </c>
      <c r="B21" s="11" t="s">
        <v>0</v>
      </c>
      <c r="C21" s="32" t="s">
        <v>1</v>
      </c>
      <c r="D21" s="33" t="s">
        <v>29</v>
      </c>
      <c r="E21" s="32" t="s">
        <v>1</v>
      </c>
      <c r="F21" s="10"/>
      <c r="G21" s="10"/>
    </row>
    <row r="22" spans="1:7">
      <c r="A22" s="34" t="s">
        <v>92</v>
      </c>
      <c r="B22" s="159">
        <v>4</v>
      </c>
      <c r="C22" s="10" t="s">
        <v>11</v>
      </c>
      <c r="D22" s="160">
        <v>25</v>
      </c>
      <c r="E22" s="30" t="s">
        <v>31</v>
      </c>
      <c r="F22" s="13" t="s">
        <v>23</v>
      </c>
      <c r="G22" s="199">
        <f>D22/100*B22</f>
        <v>1</v>
      </c>
    </row>
    <row r="23" spans="1:7">
      <c r="A23" s="34" t="s">
        <v>93</v>
      </c>
      <c r="B23" s="159">
        <v>0.5</v>
      </c>
      <c r="C23" s="36" t="s">
        <v>33</v>
      </c>
      <c r="D23" s="160">
        <v>25</v>
      </c>
      <c r="E23" s="30" t="s">
        <v>31</v>
      </c>
      <c r="F23" s="13" t="s">
        <v>23</v>
      </c>
      <c r="G23" s="199">
        <f>B23*D23/100*(G16-G15)</f>
        <v>7.4375</v>
      </c>
    </row>
    <row r="24" spans="1:7">
      <c r="A24" s="34" t="s">
        <v>32</v>
      </c>
      <c r="B24" s="159">
        <v>0.2</v>
      </c>
      <c r="C24" s="36" t="s">
        <v>33</v>
      </c>
      <c r="D24" s="160">
        <v>10</v>
      </c>
      <c r="E24" s="30" t="s">
        <v>31</v>
      </c>
      <c r="F24" s="13" t="s">
        <v>23</v>
      </c>
      <c r="G24" s="199">
        <f>B24*D24/100*G16</f>
        <v>2.2400000000000002</v>
      </c>
    </row>
    <row r="25" spans="1:7">
      <c r="A25" s="34" t="s">
        <v>34</v>
      </c>
      <c r="B25" s="162">
        <v>5.0000000000000001E-3</v>
      </c>
      <c r="C25" s="36" t="s">
        <v>33</v>
      </c>
      <c r="D25" s="160">
        <f>115/107*100</f>
        <v>107.4766355140187</v>
      </c>
      <c r="E25" s="30" t="s">
        <v>31</v>
      </c>
      <c r="F25" s="13" t="s">
        <v>23</v>
      </c>
      <c r="G25" s="199">
        <f>B25*D25/100*(G16-14)</f>
        <v>0.52663551401869158</v>
      </c>
    </row>
    <row r="26" spans="1:7">
      <c r="A26" s="38" t="s">
        <v>35</v>
      </c>
      <c r="B26" s="39">
        <f>G13</f>
        <v>15.4</v>
      </c>
      <c r="C26" s="10" t="s">
        <v>11</v>
      </c>
      <c r="D26" s="160">
        <f>[1]Milchpulver!H17</f>
        <v>4.8900359784129526</v>
      </c>
      <c r="E26" s="30" t="s">
        <v>21</v>
      </c>
      <c r="F26" s="13" t="s">
        <v>23</v>
      </c>
      <c r="G26" s="199">
        <f>B26*D26</f>
        <v>75.306554067559475</v>
      </c>
    </row>
    <row r="27" spans="1:7" ht="15.4" thickBot="1">
      <c r="A27" s="115" t="s">
        <v>91</v>
      </c>
      <c r="B27" s="165">
        <v>0.1</v>
      </c>
      <c r="C27" s="116" t="s">
        <v>33</v>
      </c>
      <c r="D27" s="217">
        <v>0.67</v>
      </c>
      <c r="E27" s="118" t="s">
        <v>21</v>
      </c>
      <c r="F27" s="13" t="s">
        <v>23</v>
      </c>
      <c r="G27" s="199">
        <f>(G15-21)*B27*D27</f>
        <v>2.1105000000000005</v>
      </c>
    </row>
    <row r="28" spans="1:7" ht="15.4" thickBot="1">
      <c r="A28" s="40" t="s">
        <v>94</v>
      </c>
      <c r="B28" s="165">
        <v>0.4</v>
      </c>
      <c r="C28" s="42" t="s">
        <v>33</v>
      </c>
      <c r="D28" s="167">
        <f>0.72/107*100</f>
        <v>0.67289719626168221</v>
      </c>
      <c r="E28" s="44" t="s">
        <v>21</v>
      </c>
      <c r="F28" s="13" t="s">
        <v>23</v>
      </c>
      <c r="G28" s="199">
        <f>(G16-G15)*B28*D28</f>
        <v>16.014953271028038</v>
      </c>
    </row>
    <row r="29" spans="1:7">
      <c r="A29" s="86" t="s">
        <v>37</v>
      </c>
      <c r="B29" s="168"/>
      <c r="C29" s="169"/>
      <c r="D29" s="169"/>
      <c r="E29" s="170"/>
      <c r="F29" s="89" t="s">
        <v>23</v>
      </c>
      <c r="G29" s="64">
        <f>SUM(G22:G28)</f>
        <v>104.6361428526062</v>
      </c>
    </row>
    <row r="30" spans="1:7">
      <c r="A30" s="10"/>
      <c r="B30" s="128"/>
      <c r="C30" s="128"/>
      <c r="D30" s="128"/>
      <c r="E30" s="128"/>
      <c r="F30" s="128"/>
      <c r="G30" s="128"/>
    </row>
    <row r="31" spans="1:7">
      <c r="A31" s="105" t="s">
        <v>38</v>
      </c>
      <c r="B31" s="151"/>
      <c r="C31" s="152"/>
      <c r="D31" s="152"/>
      <c r="E31" s="153"/>
      <c r="F31" s="154"/>
      <c r="G31" s="155"/>
    </row>
    <row r="32" spans="1:7">
      <c r="A32" s="34" t="s">
        <v>68</v>
      </c>
      <c r="B32" s="158"/>
      <c r="C32" s="132"/>
      <c r="D32" s="132"/>
      <c r="E32" s="133"/>
      <c r="F32" s="13" t="s">
        <v>23</v>
      </c>
      <c r="G32" s="171">
        <v>6.05</v>
      </c>
    </row>
    <row r="33" spans="1:7">
      <c r="A33" s="34" t="s">
        <v>39</v>
      </c>
      <c r="B33" s="158"/>
      <c r="D33" s="172">
        <v>20</v>
      </c>
      <c r="E33" s="8" t="s">
        <v>40</v>
      </c>
      <c r="F33" s="13" t="s">
        <v>23</v>
      </c>
      <c r="G33" s="72">
        <f>D33*(G11+G12)</f>
        <v>37.916666666666664</v>
      </c>
    </row>
    <row r="34" spans="1:7" s="138" customFormat="1" ht="15.4">
      <c r="A34" s="46" t="s">
        <v>41</v>
      </c>
      <c r="B34" s="174"/>
      <c r="C34" s="175"/>
      <c r="D34" s="175"/>
      <c r="E34" s="176"/>
      <c r="F34" s="13" t="s">
        <v>23</v>
      </c>
      <c r="G34" s="171">
        <v>2.2999999999999998</v>
      </c>
    </row>
    <row r="35" spans="1:7" s="138" customFormat="1" ht="15.4">
      <c r="A35" s="46" t="s">
        <v>42</v>
      </c>
      <c r="B35" s="174"/>
      <c r="C35" s="175"/>
      <c r="D35" s="175"/>
      <c r="E35" s="176"/>
      <c r="F35" s="13" t="s">
        <v>23</v>
      </c>
      <c r="G35" s="171">
        <v>2.5</v>
      </c>
    </row>
    <row r="36" spans="1:7" ht="15.4" thickBot="1">
      <c r="A36" s="40" t="s">
        <v>43</v>
      </c>
      <c r="B36" s="164"/>
      <c r="C36" s="177"/>
      <c r="D36" s="177"/>
      <c r="E36" s="178"/>
      <c r="F36" s="13" t="s">
        <v>23</v>
      </c>
      <c r="G36" s="179">
        <v>10</v>
      </c>
    </row>
    <row r="37" spans="1:7">
      <c r="A37" s="86" t="s">
        <v>44</v>
      </c>
      <c r="B37" s="168"/>
      <c r="C37" s="180"/>
      <c r="D37" s="180"/>
      <c r="E37" s="181"/>
      <c r="F37" s="89" t="s">
        <v>23</v>
      </c>
      <c r="G37" s="64">
        <f>SUM(G32:G36)</f>
        <v>58.766666666666659</v>
      </c>
    </row>
    <row r="38" spans="1:7">
      <c r="A38" s="8"/>
      <c r="B38" s="132"/>
      <c r="C38" s="132"/>
      <c r="D38" s="132"/>
      <c r="E38" s="133"/>
      <c r="F38" s="51"/>
      <c r="G38" s="31"/>
    </row>
    <row r="39" spans="1:7">
      <c r="A39" s="1" t="s">
        <v>52</v>
      </c>
      <c r="B39" s="127"/>
      <c r="C39" s="132"/>
      <c r="D39" s="132"/>
      <c r="E39" s="128"/>
      <c r="F39" s="13" t="s">
        <v>23</v>
      </c>
      <c r="G39" s="200">
        <f>G10/100*(G37+G29)*50/100</f>
        <v>3.013576405068557</v>
      </c>
    </row>
    <row r="40" spans="1:7">
      <c r="A40" s="8"/>
      <c r="B40" s="132"/>
      <c r="C40" s="128"/>
      <c r="D40" s="128"/>
      <c r="E40" s="147"/>
      <c r="F40" s="30"/>
      <c r="G40" s="9"/>
    </row>
    <row r="41" spans="1:7">
      <c r="A41" s="73" t="s">
        <v>53</v>
      </c>
      <c r="B41" s="190"/>
      <c r="C41" s="190"/>
      <c r="D41" s="190"/>
      <c r="E41" s="190"/>
      <c r="F41" s="74" t="s">
        <v>23</v>
      </c>
      <c r="G41" s="109">
        <f>G29+G37+G39</f>
        <v>166.41638592434143</v>
      </c>
    </row>
    <row r="42" spans="1:7">
      <c r="A42" s="10"/>
      <c r="B42" s="128"/>
      <c r="C42" s="128"/>
      <c r="D42" s="128"/>
      <c r="E42" s="147"/>
      <c r="F42" s="30"/>
      <c r="G42" s="9"/>
    </row>
    <row r="43" spans="1:7">
      <c r="A43" s="73" t="s">
        <v>55</v>
      </c>
      <c r="B43" s="190"/>
      <c r="C43" s="190"/>
      <c r="D43" s="190"/>
      <c r="E43" s="190"/>
      <c r="F43" s="74" t="s">
        <v>23</v>
      </c>
      <c r="G43" s="69">
        <f>G19-G41</f>
        <v>133.58361407565857</v>
      </c>
    </row>
    <row r="44" spans="1:7">
      <c r="A44" s="8"/>
      <c r="B44" s="132"/>
      <c r="C44" s="132"/>
      <c r="D44" s="132"/>
      <c r="E44" s="133"/>
      <c r="F44" s="182"/>
      <c r="G44" s="31"/>
    </row>
    <row r="45" spans="1:7">
      <c r="A45" s="8"/>
      <c r="B45" s="132"/>
      <c r="C45" s="132"/>
      <c r="D45" s="132"/>
      <c r="E45" s="133"/>
      <c r="F45" s="182"/>
      <c r="G45" s="183"/>
    </row>
    <row r="46" spans="1:7">
      <c r="A46" s="105" t="s">
        <v>57</v>
      </c>
      <c r="B46" s="151"/>
      <c r="C46" s="152"/>
      <c r="D46" s="152"/>
      <c r="E46" s="153"/>
      <c r="F46" s="154"/>
      <c r="G46" s="155"/>
    </row>
    <row r="47" spans="1:7" ht="15.4" thickBot="1">
      <c r="A47" s="8" t="s">
        <v>58</v>
      </c>
      <c r="B47" s="132"/>
      <c r="C47" s="132"/>
      <c r="D47" s="132"/>
      <c r="E47" s="133"/>
      <c r="F47" s="41" t="s">
        <v>23</v>
      </c>
      <c r="G47" s="171">
        <v>5.6</v>
      </c>
    </row>
    <row r="48" spans="1:7" ht="15.4" thickBot="1">
      <c r="A48" s="8" t="s">
        <v>59</v>
      </c>
      <c r="B48" s="132"/>
      <c r="C48" s="132"/>
      <c r="D48" s="132"/>
      <c r="E48" s="133"/>
      <c r="F48" s="41" t="s">
        <v>23</v>
      </c>
      <c r="G48" s="171">
        <v>2.09</v>
      </c>
    </row>
    <row r="49" spans="1:7" ht="15.4" thickBot="1">
      <c r="A49" s="8" t="s">
        <v>60</v>
      </c>
      <c r="B49" s="132"/>
      <c r="C49" s="132"/>
      <c r="D49" s="132"/>
      <c r="E49" s="133"/>
      <c r="F49" s="41" t="s">
        <v>23</v>
      </c>
      <c r="G49" s="171">
        <v>4.7699999999999996</v>
      </c>
    </row>
    <row r="50" spans="1:7" ht="15.4" thickBot="1">
      <c r="A50" s="8" t="s">
        <v>61</v>
      </c>
      <c r="B50" s="132"/>
      <c r="C50" s="132"/>
      <c r="D50" s="132"/>
      <c r="E50" s="133"/>
      <c r="F50" s="41" t="s">
        <v>23</v>
      </c>
      <c r="G50" s="171">
        <v>2.25</v>
      </c>
    </row>
    <row r="51" spans="1:7">
      <c r="A51" s="73" t="s">
        <v>62</v>
      </c>
      <c r="B51" s="190"/>
      <c r="C51" s="190"/>
      <c r="D51" s="190"/>
      <c r="E51" s="190"/>
      <c r="F51" s="74" t="s">
        <v>23</v>
      </c>
      <c r="G51" s="71">
        <f>SUM(G47:G50)</f>
        <v>14.709999999999999</v>
      </c>
    </row>
    <row r="52" spans="1:7" ht="15.4">
      <c r="A52" s="55"/>
      <c r="B52" s="193"/>
      <c r="C52" s="132"/>
      <c r="D52" s="132"/>
      <c r="E52" s="133"/>
      <c r="F52" s="51"/>
      <c r="G52" s="72"/>
    </row>
    <row r="53" spans="1:7">
      <c r="A53" s="73" t="s">
        <v>63</v>
      </c>
      <c r="B53" s="190"/>
      <c r="C53" s="191"/>
      <c r="D53" s="191"/>
      <c r="E53" s="192"/>
      <c r="F53" s="74" t="s">
        <v>23</v>
      </c>
      <c r="G53" s="114">
        <f>G51+G41</f>
        <v>181.12638592434143</v>
      </c>
    </row>
    <row r="54" spans="1:7">
      <c r="A54" s="1"/>
      <c r="B54" s="127"/>
      <c r="C54" s="127"/>
      <c r="D54" s="127"/>
      <c r="E54" s="129"/>
      <c r="F54" s="7"/>
      <c r="G54" s="70"/>
    </row>
    <row r="55" spans="1:7">
      <c r="A55" s="56" t="s">
        <v>98</v>
      </c>
      <c r="B55" s="195"/>
      <c r="C55" s="195"/>
      <c r="D55" s="195"/>
      <c r="E55" s="195"/>
      <c r="F55" s="57" t="s">
        <v>23</v>
      </c>
      <c r="G55" s="71">
        <f>G19-G41-G51</f>
        <v>118.87361407565858</v>
      </c>
    </row>
    <row r="57" spans="1:7">
      <c r="E57" s="123"/>
      <c r="F57" s="123"/>
    </row>
  </sheetData>
  <sheetProtection algorithmName="SHA-512" hashValue="rzKv3gOK7EbjRDZbde8QQeWeUVhBiiCNScFGJtSGCLddbCtFPGqzX/ya2VCgivIeirHlcLvHp1SpXn36yHMojg==" saltValue="n7jxJMHuVnqHKdDBTmtAE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Beispiel Mastkitz LV</vt:lpstr>
      <vt:lpstr>eigene Daten Mastkitz LV</vt:lpstr>
      <vt:lpstr>Beispiel_Mastkitz DV, am Stück</vt:lpstr>
      <vt:lpstr>eigene Daten_Mastkitz DV, am St</vt:lpstr>
      <vt:lpstr>Beispiel_Mastkitz, DV, zerlegt</vt:lpstr>
      <vt:lpstr>eigene Daten_Mastkitz, DV, zerl</vt:lpstr>
      <vt:lpstr>Beispiel_Jungziege Zucht</vt:lpstr>
      <vt:lpstr>eigene Daten_Jungziege Zucht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Kern</dc:creator>
  <cp:lastModifiedBy>Andreas Kern</cp:lastModifiedBy>
  <dcterms:created xsi:type="dcterms:W3CDTF">2023-12-20T07:13:03Z</dcterms:created>
  <dcterms:modified xsi:type="dcterms:W3CDTF">2023-12-20T10:27:39Z</dcterms:modified>
</cp:coreProperties>
</file>