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10500" windowWidth="15228" windowHeight="11148" tabRatio="593" activeTab="5"/>
  </bookViews>
  <sheets>
    <sheet name="Rohstoffe" sheetId="1" r:id="rId1"/>
    <sheet name="Rezepturen" sheetId="2" r:id="rId2"/>
    <sheet name="Masch-Tät" sheetId="3" r:id="rId3"/>
    <sheet name="Herstellung" sheetId="4" r:id="rId4"/>
    <sheet name="Konstanten" sheetId="5" r:id="rId5"/>
    <sheet name="Anmerkung Stefan Schiler" sheetId="6" r:id="rId6"/>
  </sheets>
  <definedNames>
    <definedName name="_xlnm._FilterDatabase" localSheetId="1" hidden="1">'Rezepturen'!$A$3:$CB$23</definedName>
    <definedName name="_xlnm._FilterDatabase" localSheetId="0" hidden="1">'Rohstoffe'!$A$1:$H$201</definedName>
  </definedNames>
  <calcPr fullCalcOnLoad="1"/>
</workbook>
</file>

<file path=xl/sharedStrings.xml><?xml version="1.0" encoding="utf-8"?>
<sst xmlns="http://schemas.openxmlformats.org/spreadsheetml/2006/main" count="444" uniqueCount="174">
  <si>
    <t>Preis EK</t>
  </si>
  <si>
    <t>Rabatt%</t>
  </si>
  <si>
    <t>Afa</t>
  </si>
  <si>
    <t>Bäko</t>
  </si>
  <si>
    <t>rebio</t>
  </si>
  <si>
    <t>Rapunzel</t>
  </si>
  <si>
    <t>Sonnenblumenöl kbA</t>
  </si>
  <si>
    <t>Ltr</t>
  </si>
  <si>
    <t>Stadtwerke</t>
  </si>
  <si>
    <t>Bio-Backmalz</t>
  </si>
  <si>
    <t>Artikel-Deckungsbeitragsrechnung</t>
  </si>
  <si>
    <t>Produktionstage 2013</t>
  </si>
  <si>
    <t>Stikkenofen 540Stk</t>
  </si>
  <si>
    <t>KST</t>
  </si>
  <si>
    <t>R-Nr.</t>
  </si>
  <si>
    <t>Rohstoff Bezeichnung</t>
  </si>
  <si>
    <t>Einheit</t>
  </si>
  <si>
    <t>Menge</t>
  </si>
  <si>
    <t>Lieferant</t>
  </si>
  <si>
    <t>kg</t>
  </si>
  <si>
    <t>Stück</t>
  </si>
  <si>
    <t>Wasser</t>
  </si>
  <si>
    <t>Rezepturen</t>
  </si>
  <si>
    <t>Mengeneingaben in Kg</t>
  </si>
  <si>
    <t>Rezept</t>
  </si>
  <si>
    <t>RS1</t>
  </si>
  <si>
    <t>Mng</t>
  </si>
  <si>
    <t>RS2</t>
  </si>
  <si>
    <t>RS3</t>
  </si>
  <si>
    <t>RS4</t>
  </si>
  <si>
    <t>RS5</t>
  </si>
  <si>
    <t>RS6</t>
  </si>
  <si>
    <t>RS7</t>
  </si>
  <si>
    <t>RS8</t>
  </si>
  <si>
    <t>RS9</t>
  </si>
  <si>
    <t>RS10</t>
  </si>
  <si>
    <t>RS11</t>
  </si>
  <si>
    <t>RS12</t>
  </si>
  <si>
    <t>Nr</t>
  </si>
  <si>
    <t>Bez</t>
  </si>
  <si>
    <t>Gewicht</t>
  </si>
  <si>
    <t>Nr.</t>
  </si>
  <si>
    <t>Preis</t>
  </si>
  <si>
    <t>je KW</t>
  </si>
  <si>
    <t>RS13</t>
  </si>
  <si>
    <t>Konstanten</t>
  </si>
  <si>
    <t>Mehrwertsteuer Backwaren</t>
  </si>
  <si>
    <t>Kalkulatorisch m² Miete</t>
  </si>
  <si>
    <t>Kalkulatorischer Zinssatz</t>
  </si>
  <si>
    <t>Wiederbeschaffungsfakor</t>
  </si>
  <si>
    <t>Durchschnittliche Personalkosten Prod</t>
  </si>
  <si>
    <t>Maschinen und Tätigkeiten</t>
  </si>
  <si>
    <t>Zusatzkosten</t>
  </si>
  <si>
    <t>Platzbedarf</t>
  </si>
  <si>
    <t>Kalk</t>
  </si>
  <si>
    <t xml:space="preserve">Fixkosten je </t>
  </si>
  <si>
    <t>Kosten</t>
  </si>
  <si>
    <t>Laufzeit</t>
  </si>
  <si>
    <t>Rüsten</t>
  </si>
  <si>
    <t>Vorlauf</t>
  </si>
  <si>
    <t>Nachlauf</t>
  </si>
  <si>
    <t>Ende</t>
  </si>
  <si>
    <t>Benötigte MA</t>
  </si>
  <si>
    <t>Bezeichnung</t>
  </si>
  <si>
    <t>AV Nr.</t>
  </si>
  <si>
    <t>Zinsen</t>
  </si>
  <si>
    <t>incl. Arb.Fläche</t>
  </si>
  <si>
    <t>Miete</t>
  </si>
  <si>
    <t>Faktor</t>
  </si>
  <si>
    <t>Fixkosten p.a.</t>
  </si>
  <si>
    <t>Prodtag</t>
  </si>
  <si>
    <t>je min</t>
  </si>
  <si>
    <t>p.Tag</t>
  </si>
  <si>
    <t>Zeit</t>
  </si>
  <si>
    <t>MA</t>
  </si>
  <si>
    <t>je Einsatz</t>
  </si>
  <si>
    <t>für Produktion</t>
  </si>
  <si>
    <t>Anschaff-</t>
  </si>
  <si>
    <t>Nutzungs-</t>
  </si>
  <si>
    <t>dauer</t>
  </si>
  <si>
    <t>Kneter</t>
  </si>
  <si>
    <t>p.a.</t>
  </si>
  <si>
    <t>inkl WB-Faktor</t>
  </si>
  <si>
    <t xml:space="preserve">Kalkulatorische </t>
  </si>
  <si>
    <t>z.B. Reparatur...</t>
  </si>
  <si>
    <t>in m²</t>
  </si>
  <si>
    <t>Energie-</t>
  </si>
  <si>
    <t>kosten</t>
  </si>
  <si>
    <t>je Tag</t>
  </si>
  <si>
    <t>in min</t>
  </si>
  <si>
    <t>Anzahl</t>
  </si>
  <si>
    <t>Kapazität</t>
  </si>
  <si>
    <t>max</t>
  </si>
  <si>
    <t>min</t>
  </si>
  <si>
    <t>Fixkosten</t>
  </si>
  <si>
    <t>Maschinen</t>
  </si>
  <si>
    <t>Zeit x</t>
  </si>
  <si>
    <t xml:space="preserve">fix je </t>
  </si>
  <si>
    <t>Preis je kg/Stk</t>
  </si>
  <si>
    <t>Stk-Gew</t>
  </si>
  <si>
    <t>VK Preis</t>
  </si>
  <si>
    <t>Gesamt DB</t>
  </si>
  <si>
    <t>Stück DB</t>
  </si>
  <si>
    <t>in %</t>
  </si>
  <si>
    <t>Abs.PU</t>
  </si>
  <si>
    <t>Teignr</t>
  </si>
  <si>
    <t>Gesamt</t>
  </si>
  <si>
    <t>minute</t>
  </si>
  <si>
    <t>Einsatz</t>
  </si>
  <si>
    <t>gesamt</t>
  </si>
  <si>
    <t>VK ohne Mwst</t>
  </si>
  <si>
    <t>Fixzeit</t>
  </si>
  <si>
    <t>Teigmng</t>
  </si>
  <si>
    <t>Rezeptur Verwiegung</t>
  </si>
  <si>
    <t>Teigruhe</t>
  </si>
  <si>
    <t>Stehzeit</t>
  </si>
  <si>
    <t>Gärunterbrecher</t>
  </si>
  <si>
    <t>Gärraum</t>
  </si>
  <si>
    <t>Bleche reinigen</t>
  </si>
  <si>
    <t>Brüche abwiegen und rund machen</t>
  </si>
  <si>
    <t>Brüche kliefen und aufsetzen</t>
  </si>
  <si>
    <t>Stikkenofen 400Stk</t>
  </si>
  <si>
    <t>Stikkenofen 600Stk</t>
  </si>
  <si>
    <t>Stikkenofen 200Stk</t>
  </si>
  <si>
    <t>Stikkenofen 100Stk</t>
  </si>
  <si>
    <t>TeigMng</t>
  </si>
  <si>
    <t>RS15</t>
  </si>
  <si>
    <t>RS 14</t>
  </si>
  <si>
    <t>Ret. %</t>
  </si>
  <si>
    <t>Teigkost.</t>
  </si>
  <si>
    <t xml:space="preserve"> </t>
  </si>
  <si>
    <t>Eier Bioland aufgeschlagen</t>
  </si>
  <si>
    <t>Hofgut Martinsberg</t>
  </si>
  <si>
    <t>Hefe Bio Rapunzel</t>
  </si>
  <si>
    <t>Rohrohrzucker kbA</t>
  </si>
  <si>
    <t>Weizenmehl Type 550 Bioland</t>
  </si>
  <si>
    <t>Sultanien kbA</t>
  </si>
  <si>
    <t>Kirschen getrocknet kbA</t>
  </si>
  <si>
    <t>Butter kbA</t>
  </si>
  <si>
    <t>Milchpulver kbA</t>
  </si>
  <si>
    <t>Rum kbA</t>
  </si>
  <si>
    <t>Meersalz ohne Zusätze kbA</t>
  </si>
  <si>
    <t>Kirschweck Bio</t>
  </si>
  <si>
    <t>Rosinenweck Bio</t>
  </si>
  <si>
    <t>Etagenofen 600Stk</t>
  </si>
  <si>
    <t>Etagenofen 120 Stk</t>
  </si>
  <si>
    <t>Etagenofen 180Stk</t>
  </si>
  <si>
    <t>Weizenbrötchen Bio</t>
  </si>
  <si>
    <t>Maschine/Tätigkeit 1</t>
  </si>
  <si>
    <t>Masch-Tät 2</t>
  </si>
  <si>
    <t>Masch-Tät 10</t>
  </si>
  <si>
    <t>Masch-Tät 9</t>
  </si>
  <si>
    <t>Masch-Tät 8</t>
  </si>
  <si>
    <t>Masch-Tät 7</t>
  </si>
  <si>
    <t>Masch-Tät 6</t>
  </si>
  <si>
    <t>Masch-Tät 5</t>
  </si>
  <si>
    <t>Masch-Tät 4</t>
  </si>
  <si>
    <t>Masch-Tät 3</t>
  </si>
  <si>
    <t>Bio Weizenbrötchen</t>
  </si>
  <si>
    <t>Bio Rosinenweck</t>
  </si>
  <si>
    <t>Bio Kirschweck</t>
  </si>
  <si>
    <t>Brötchenanlage und einschneiden</t>
  </si>
  <si>
    <t>Teigstränge formen</t>
  </si>
  <si>
    <t>Eiklar</t>
  </si>
  <si>
    <t>KONVENTIONELLES</t>
  </si>
  <si>
    <t>Zucker</t>
  </si>
  <si>
    <t>Salz</t>
  </si>
  <si>
    <t>Vanillearoma natürlich</t>
  </si>
  <si>
    <t>Puderzucker</t>
  </si>
  <si>
    <t>Weizenpuder</t>
  </si>
  <si>
    <t>Zuckerstreusel</t>
  </si>
  <si>
    <t>Sternschnuppen</t>
  </si>
  <si>
    <t>Aufdressieren Baissermasse</t>
  </si>
  <si>
    <t xml:space="preserve">Anmerkung Stefan Schiller zur Kalkulation: 
Die Tabelle kann für Kalkulationszwecke verwendet werden. Der Autor, Stefan Schiller, überimmt ausdrücklich keine Garantie auf Vollständigkeit oder Fehlerfreiheit.
Diese Excel Tabelle ist ein Werkzeug, welches (wie bei jedem Werkzeug) richtig oder falsch eingesetzt werden kann. Dies bitte beachten.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</si>
</sst>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0\ &quot;DM&quot;_-;\-* #,##0.000\ &quot;DM&quot;_-;_-* &quot;-&quot;??\ &quot;DM&quot;_-;_-@_-"/>
    <numFmt numFmtId="173" formatCode="0.0000"/>
    <numFmt numFmtId="174" formatCode="0.00000"/>
    <numFmt numFmtId="175" formatCode="0.000000"/>
    <numFmt numFmtId="176" formatCode="0.000"/>
    <numFmt numFmtId="177" formatCode="0.0%"/>
    <numFmt numFmtId="178" formatCode="#,##0.00_ ;\-#,##0.00\ "/>
    <numFmt numFmtId="179" formatCode="0.0"/>
    <numFmt numFmtId="180" formatCode="_-* #,##0.000\ &quot;DM&quot;_-;\-* #,##0.000\ &quot;DM&quot;_-;_-* &quot;-&quot;???\ &quot;DM&quot;_-;_-@_-"/>
    <numFmt numFmtId="181" formatCode="#,##0.000_ ;\-#,##0.000\ "/>
    <numFmt numFmtId="182" formatCode="0.00000000"/>
    <numFmt numFmtId="183" formatCode="0.0000000"/>
    <numFmt numFmtId="184" formatCode="0.000000000"/>
    <numFmt numFmtId="185" formatCode="_-* #,##0.00\ [$€-1]_-;\-* #,##0.00\ [$€-1]_-;_-* &quot;-&quot;??\ [$€-1]_-"/>
    <numFmt numFmtId="186" formatCode="_-[$€-2]\ * #,##0.00_-;\-[$€-2]\ * #,##0.00_-;_-[$€-2]\ * &quot;-&quot;??_-;_-@_-"/>
    <numFmt numFmtId="187" formatCode="_-* #,##0.00\ [$€-1]_-;\-* #,##0.00\ [$€-1]_-;_-* &quot;-&quot;??\ [$€-1]_-;_-@_-"/>
    <numFmt numFmtId="188" formatCode="_-* #,##0.000\ [$€-1]_-;\-* #,##0.000\ [$€-1]_-;_-* &quot;-&quot;???\ [$€-1]_-;_-@_-"/>
    <numFmt numFmtId="189" formatCode="#,##0.00\ [$€-1]"/>
    <numFmt numFmtId="190" formatCode="_-* #,##0.000\ [$€-1]_-;\-* #,##0.000\ [$€-1]_-;_-* &quot;-&quot;??\ [$€-1]_-"/>
    <numFmt numFmtId="191" formatCode="#,##0.0000_ ;\-#,##0.0000\ "/>
    <numFmt numFmtId="192" formatCode="_-* #,##0.000\ [$€-1]_-;\-* #,##0.000\ [$€-1]_-;_-* &quot;-&quot;??\ [$€-1]_-;_-@_-"/>
    <numFmt numFmtId="193" formatCode="_-* #,##0.0000\ [$€-1]_-;\-* #,##0.0000\ [$€-1]_-;_-* &quot;-&quot;??\ [$€-1]_-;_-@_-"/>
    <numFmt numFmtId="194" formatCode="_-* #,##0.0000\ [$€-1]_-;\-* #,##0.0000\ [$€-1]_-;_-* &quot;-&quot;????\ [$€-1]_-;_-@_-"/>
    <numFmt numFmtId="195" formatCode="_-* #,##0.000\ [$€-1]_-;\-* #,##0.000\ [$€-1]_-;_-* &quot;-&quot;????\ [$€-1]_-;_-@_-"/>
    <numFmt numFmtId="196" formatCode="_-* #,##0.00\ [$€-1]_-;\-* #,##0.00\ [$€-1]_-;_-* &quot;-&quot;????\ [$€-1]_-;_-@_-"/>
    <numFmt numFmtId="197" formatCode="0.0000000000"/>
    <numFmt numFmtId="198" formatCode="_-* #,##0.0000\ [$€-1]_-;\-* #,##0.0000\ [$€-1]_-;_-* &quot;-&quot;??\ [$€-1]_-"/>
    <numFmt numFmtId="199" formatCode="_-* #,##0.00000\ [$€-1]_-;\-* #,##0.00000\ [$€-1]_-;_-* &quot;-&quot;??\ [$€-1]_-;_-@_-"/>
    <numFmt numFmtId="200" formatCode="#,##0.00\ &quot;€&quot;"/>
    <numFmt numFmtId="201" formatCode="&quot;Ja&quot;;&quot;Ja&quot;;&quot;Nein&quot;"/>
    <numFmt numFmtId="202" formatCode="&quot;Wahr&quot;;&quot;Wahr&quot;;&quot;Falsch&quot;"/>
    <numFmt numFmtId="203" formatCode="&quot;Ein&quot;;&quot;Ein&quot;;&quot;Aus&quot;"/>
    <numFmt numFmtId="204" formatCode="[$€-2]\ #,##0.00_);[Red]\([$€-2]\ #,##0.00\)"/>
  </numFmts>
  <fonts count="46">
    <font>
      <sz val="10"/>
      <name val="Arial"/>
      <family val="0"/>
    </font>
    <font>
      <b/>
      <sz val="10"/>
      <name val="Arial"/>
      <family val="0"/>
    </font>
    <font>
      <b/>
      <sz val="26"/>
      <color indexed="10"/>
      <name val="Arial"/>
      <family val="2"/>
    </font>
    <font>
      <b/>
      <sz val="10"/>
      <color indexed="10"/>
      <name val="Arial"/>
      <family val="2"/>
    </font>
    <font>
      <sz val="8"/>
      <name val="Arial"/>
      <family val="2"/>
    </font>
    <font>
      <b/>
      <sz val="10"/>
      <color indexed="8"/>
      <name val="Arial"/>
      <family val="2"/>
    </font>
    <font>
      <u val="single"/>
      <sz val="7"/>
      <color indexed="12"/>
      <name val="Arial"/>
      <family val="0"/>
    </font>
    <font>
      <u val="single"/>
      <sz val="7"/>
      <color indexed="36"/>
      <name val="Arial"/>
      <family val="0"/>
    </font>
    <font>
      <sz val="16"/>
      <color indexed="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85" fontId="0" fillId="0" borderId="0" applyFont="0" applyFill="0" applyBorder="0" applyAlignment="0" applyProtection="0"/>
    <xf numFmtId="0" fontId="35"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4">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33" borderId="0" xfId="0" applyFont="1" applyFill="1" applyAlignment="1">
      <alignment/>
    </xf>
    <xf numFmtId="0" fontId="0" fillId="33" borderId="0" xfId="0" applyFill="1" applyAlignment="1">
      <alignment/>
    </xf>
    <xf numFmtId="0" fontId="0" fillId="0" borderId="11" xfId="0" applyBorder="1" applyAlignment="1">
      <alignment/>
    </xf>
    <xf numFmtId="0" fontId="1" fillId="33" borderId="12" xfId="0" applyFont="1" applyFill="1" applyBorder="1" applyAlignment="1">
      <alignment/>
    </xf>
    <xf numFmtId="0" fontId="0" fillId="0" borderId="13" xfId="0" applyBorder="1" applyAlignment="1">
      <alignment/>
    </xf>
    <xf numFmtId="0" fontId="0" fillId="33" borderId="13" xfId="0" applyFill="1" applyBorder="1" applyAlignment="1">
      <alignment/>
    </xf>
    <xf numFmtId="0" fontId="0" fillId="0" borderId="14" xfId="0" applyBorder="1" applyAlignment="1">
      <alignment/>
    </xf>
    <xf numFmtId="0" fontId="0" fillId="33" borderId="12" xfId="0" applyFill="1" applyBorder="1" applyAlignment="1">
      <alignment/>
    </xf>
    <xf numFmtId="0" fontId="0" fillId="0" borderId="15" xfId="0" applyBorder="1" applyAlignment="1">
      <alignment/>
    </xf>
    <xf numFmtId="0" fontId="0" fillId="33" borderId="16" xfId="0" applyFill="1" applyBorder="1" applyAlignment="1">
      <alignment/>
    </xf>
    <xf numFmtId="0" fontId="0" fillId="33" borderId="10" xfId="0" applyFill="1" applyBorder="1" applyAlignment="1">
      <alignment/>
    </xf>
    <xf numFmtId="0" fontId="0" fillId="0" borderId="17" xfId="0" applyBorder="1" applyAlignment="1">
      <alignment/>
    </xf>
    <xf numFmtId="173" fontId="0" fillId="0" borderId="10" xfId="0" applyNumberFormat="1" applyBorder="1" applyAlignment="1">
      <alignment/>
    </xf>
    <xf numFmtId="1" fontId="0" fillId="0" borderId="18" xfId="0" applyNumberFormat="1" applyBorder="1" applyAlignment="1">
      <alignment/>
    </xf>
    <xf numFmtId="2" fontId="0" fillId="0" borderId="17" xfId="0" applyNumberFormat="1" applyBorder="1" applyAlignment="1">
      <alignment/>
    </xf>
    <xf numFmtId="2" fontId="0" fillId="0" borderId="10" xfId="0" applyNumberFormat="1" applyBorder="1" applyAlignment="1">
      <alignment/>
    </xf>
    <xf numFmtId="0" fontId="3" fillId="0" borderId="10" xfId="0" applyFont="1" applyBorder="1" applyAlignment="1">
      <alignment/>
    </xf>
    <xf numFmtId="0" fontId="1" fillId="0" borderId="0" xfId="0" applyFont="1" applyAlignment="1">
      <alignment/>
    </xf>
    <xf numFmtId="0" fontId="2" fillId="0" borderId="0" xfId="0" applyFont="1" applyAlignment="1">
      <alignment/>
    </xf>
    <xf numFmtId="9" fontId="0" fillId="0" borderId="0" xfId="0" applyNumberFormat="1" applyAlignment="1">
      <alignment/>
    </xf>
    <xf numFmtId="178" fontId="0" fillId="33" borderId="10" xfId="60" applyNumberFormat="1" applyFont="1" applyFill="1" applyBorder="1" applyAlignment="1">
      <alignment/>
    </xf>
    <xf numFmtId="0" fontId="4" fillId="33" borderId="0" xfId="0" applyFont="1" applyFill="1" applyAlignment="1">
      <alignment horizontal="center"/>
    </xf>
    <xf numFmtId="0" fontId="4" fillId="0" borderId="0" xfId="0" applyFont="1" applyAlignment="1">
      <alignment horizontal="center"/>
    </xf>
    <xf numFmtId="0" fontId="0" fillId="0" borderId="0" xfId="0" applyFill="1" applyAlignment="1">
      <alignment/>
    </xf>
    <xf numFmtId="0" fontId="4" fillId="0" borderId="0" xfId="0" applyFont="1" applyFill="1" applyAlignment="1">
      <alignment horizontal="center"/>
    </xf>
    <xf numFmtId="2" fontId="0" fillId="33" borderId="10" xfId="0" applyNumberFormat="1" applyFill="1" applyBorder="1" applyAlignment="1">
      <alignment/>
    </xf>
    <xf numFmtId="0" fontId="3" fillId="0" borderId="0" xfId="0" applyFont="1" applyBorder="1" applyAlignment="1">
      <alignment/>
    </xf>
    <xf numFmtId="0" fontId="3" fillId="0" borderId="19" xfId="0" applyFont="1" applyBorder="1" applyAlignment="1">
      <alignment/>
    </xf>
    <xf numFmtId="0" fontId="5" fillId="0" borderId="10" xfId="0" applyFont="1" applyBorder="1" applyAlignment="1">
      <alignment/>
    </xf>
    <xf numFmtId="0" fontId="1" fillId="0" borderId="20" xfId="0" applyFont="1" applyBorder="1" applyAlignment="1">
      <alignment/>
    </xf>
    <xf numFmtId="170" fontId="1" fillId="0" borderId="20" xfId="60" applyFont="1" applyBorder="1" applyAlignment="1">
      <alignment/>
    </xf>
    <xf numFmtId="176" fontId="1" fillId="0" borderId="20" xfId="0" applyNumberFormat="1" applyFont="1" applyBorder="1" applyAlignment="1">
      <alignment/>
    </xf>
    <xf numFmtId="0" fontId="0" fillId="33" borderId="21" xfId="0" applyFill="1" applyBorder="1" applyAlignment="1">
      <alignment/>
    </xf>
    <xf numFmtId="2" fontId="0" fillId="33" borderId="21" xfId="0" applyNumberFormat="1" applyFill="1" applyBorder="1" applyAlignment="1">
      <alignment/>
    </xf>
    <xf numFmtId="9" fontId="0" fillId="33" borderId="21" xfId="52" applyFont="1" applyFill="1" applyBorder="1" applyAlignment="1">
      <alignment/>
    </xf>
    <xf numFmtId="2" fontId="0" fillId="0" borderId="21" xfId="0" applyNumberFormat="1" applyBorder="1" applyAlignment="1">
      <alignment/>
    </xf>
    <xf numFmtId="176" fontId="0" fillId="0" borderId="10" xfId="0" applyNumberFormat="1" applyBorder="1" applyAlignment="1">
      <alignment/>
    </xf>
    <xf numFmtId="0" fontId="0" fillId="0" borderId="21" xfId="0" applyBorder="1" applyAlignment="1">
      <alignment/>
    </xf>
    <xf numFmtId="10" fontId="0" fillId="0" borderId="21" xfId="52" applyNumberFormat="1" applyFont="1" applyBorder="1" applyAlignment="1">
      <alignment/>
    </xf>
    <xf numFmtId="178" fontId="0" fillId="0" borderId="10" xfId="60" applyNumberFormat="1" applyFont="1" applyBorder="1" applyAlignment="1">
      <alignment/>
    </xf>
    <xf numFmtId="0" fontId="3" fillId="0" borderId="0" xfId="0" applyFont="1" applyBorder="1" applyAlignment="1" quotePrefix="1">
      <alignment/>
    </xf>
    <xf numFmtId="176" fontId="0" fillId="33" borderId="21" xfId="0" applyNumberFormat="1" applyFill="1" applyBorder="1" applyAlignment="1">
      <alignment/>
    </xf>
    <xf numFmtId="181" fontId="0" fillId="0" borderId="21" xfId="60" applyNumberFormat="1" applyFont="1" applyBorder="1" applyAlignment="1">
      <alignment/>
    </xf>
    <xf numFmtId="2" fontId="0" fillId="33" borderId="0" xfId="0" applyNumberFormat="1" applyFill="1" applyAlignment="1">
      <alignment/>
    </xf>
    <xf numFmtId="186" fontId="0" fillId="0" borderId="0" xfId="60" applyNumberFormat="1" applyFont="1" applyAlignment="1">
      <alignment/>
    </xf>
    <xf numFmtId="187" fontId="0" fillId="0" borderId="10" xfId="60" applyNumberFormat="1" applyFont="1" applyBorder="1" applyAlignment="1">
      <alignment/>
    </xf>
    <xf numFmtId="187" fontId="0" fillId="0" borderId="21" xfId="60" applyNumberFormat="1" applyFont="1" applyFill="1" applyBorder="1" applyAlignment="1">
      <alignment/>
    </xf>
    <xf numFmtId="187" fontId="0" fillId="33" borderId="21" xfId="60" applyNumberFormat="1" applyFont="1" applyFill="1" applyBorder="1" applyAlignment="1">
      <alignment/>
    </xf>
    <xf numFmtId="185" fontId="1" fillId="0" borderId="10" xfId="46" applyFont="1" applyBorder="1" applyAlignment="1">
      <alignment/>
    </xf>
    <xf numFmtId="185" fontId="0" fillId="0" borderId="0" xfId="46" applyFont="1" applyAlignment="1">
      <alignment/>
    </xf>
    <xf numFmtId="0" fontId="3" fillId="0" borderId="0" xfId="0" applyFont="1" applyFill="1" applyBorder="1" applyAlignment="1">
      <alignment/>
    </xf>
    <xf numFmtId="193" fontId="0" fillId="0" borderId="21" xfId="60" applyNumberFormat="1" applyFont="1" applyFill="1" applyBorder="1" applyAlignment="1">
      <alignment/>
    </xf>
    <xf numFmtId="0" fontId="1" fillId="0" borderId="22" xfId="0" applyFont="1" applyBorder="1" applyAlignment="1">
      <alignment/>
    </xf>
    <xf numFmtId="170" fontId="1" fillId="0" borderId="22" xfId="60" applyFont="1" applyBorder="1" applyAlignment="1">
      <alignment/>
    </xf>
    <xf numFmtId="10" fontId="0" fillId="34" borderId="10" xfId="52" applyNumberFormat="1" applyFont="1" applyFill="1" applyBorder="1" applyAlignment="1">
      <alignment/>
    </xf>
    <xf numFmtId="187" fontId="0" fillId="0" borderId="0" xfId="0" applyNumberFormat="1" applyAlignment="1">
      <alignment/>
    </xf>
    <xf numFmtId="0" fontId="0" fillId="33" borderId="0" xfId="0" applyFill="1" applyAlignment="1" quotePrefix="1">
      <alignment/>
    </xf>
    <xf numFmtId="0" fontId="0" fillId="0" borderId="19" xfId="0" applyFill="1" applyBorder="1" applyAlignment="1">
      <alignment/>
    </xf>
    <xf numFmtId="177" fontId="0" fillId="0" borderId="0" xfId="52" applyNumberFormat="1" applyFont="1" applyAlignment="1">
      <alignment/>
    </xf>
    <xf numFmtId="0" fontId="1" fillId="0" borderId="10" xfId="0" applyFont="1" applyFill="1" applyBorder="1" applyAlignment="1">
      <alignment/>
    </xf>
    <xf numFmtId="0" fontId="4" fillId="33" borderId="10" xfId="0" applyFont="1" applyFill="1" applyBorder="1" applyAlignment="1">
      <alignment/>
    </xf>
    <xf numFmtId="185" fontId="0" fillId="33" borderId="16" xfId="46" applyFill="1" applyBorder="1" applyAlignment="1">
      <alignment/>
    </xf>
    <xf numFmtId="0" fontId="1" fillId="33" borderId="21" xfId="0" applyFont="1" applyFill="1" applyBorder="1" applyAlignment="1">
      <alignment/>
    </xf>
    <xf numFmtId="0" fontId="1" fillId="0" borderId="0" xfId="0" applyFont="1" applyAlignment="1">
      <alignment/>
    </xf>
    <xf numFmtId="0" fontId="8" fillId="0" borderId="0" xfId="0" applyFont="1" applyAlignment="1">
      <alignment/>
    </xf>
    <xf numFmtId="199" fontId="0" fillId="0" borderId="10" xfId="60" applyNumberFormat="1" applyFont="1" applyBorder="1" applyAlignment="1">
      <alignment/>
    </xf>
    <xf numFmtId="0" fontId="0" fillId="34" borderId="10" xfId="0" applyFill="1" applyBorder="1" applyAlignment="1">
      <alignment/>
    </xf>
    <xf numFmtId="0" fontId="1" fillId="34" borderId="21" xfId="0" applyFont="1" applyFill="1" applyBorder="1" applyAlignment="1">
      <alignment/>
    </xf>
    <xf numFmtId="173" fontId="0" fillId="33" borderId="21" xfId="0" applyNumberFormat="1" applyFill="1" applyBorder="1" applyAlignment="1">
      <alignment/>
    </xf>
    <xf numFmtId="0" fontId="45" fillId="0" borderId="0" xfId="0" applyFont="1" applyAlignment="1">
      <alignment vertical="center"/>
    </xf>
    <xf numFmtId="0" fontId="45" fillId="0" borderId="0" xfId="0" applyFont="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ill>
        <patternFill>
          <bgColor indexed="11"/>
        </patternFill>
      </fill>
    </dxf>
    <dxf>
      <fill>
        <patternFill>
          <bgColor indexed="13"/>
        </patternFill>
      </fill>
    </dxf>
    <dxf>
      <fill>
        <patternFill>
          <bgColor indexed="10"/>
        </patternFill>
      </fill>
    </dxf>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01"/>
  <sheetViews>
    <sheetView showZeros="0" zoomScale="85" zoomScaleNormal="85" zoomScalePageLayoutView="0" workbookViewId="0" topLeftCell="A1">
      <selection activeCell="O72" sqref="O72"/>
    </sheetView>
  </sheetViews>
  <sheetFormatPr defaultColWidth="11.421875" defaultRowHeight="12.75"/>
  <cols>
    <col min="1" max="1" width="5.7109375" style="0" customWidth="1"/>
    <col min="2" max="2" width="5.421875" style="0" customWidth="1"/>
    <col min="3" max="3" width="54.8515625" style="0" customWidth="1"/>
    <col min="4" max="4" width="7.28125" style="0" customWidth="1"/>
    <col min="5" max="6" width="7.140625" style="0" customWidth="1"/>
    <col min="7" max="7" width="11.28125" style="52" customWidth="1"/>
    <col min="8" max="8" width="11.28125" style="0" customWidth="1"/>
  </cols>
  <sheetData>
    <row r="1" spans="1:8" s="20" customFormat="1" ht="10.5" customHeight="1">
      <c r="A1" s="62" t="s">
        <v>13</v>
      </c>
      <c r="B1" s="1" t="s">
        <v>14</v>
      </c>
      <c r="C1" s="1" t="s">
        <v>15</v>
      </c>
      <c r="D1" s="1" t="s">
        <v>16</v>
      </c>
      <c r="E1" s="1" t="s">
        <v>17</v>
      </c>
      <c r="F1" s="1"/>
      <c r="G1" s="51" t="s">
        <v>0</v>
      </c>
      <c r="H1" s="1" t="s">
        <v>18</v>
      </c>
    </row>
    <row r="2" spans="1:8" ht="10.5" customHeight="1">
      <c r="A2" s="12"/>
      <c r="B2" s="2">
        <v>1</v>
      </c>
      <c r="C2" s="13" t="s">
        <v>135</v>
      </c>
      <c r="D2" s="63" t="s">
        <v>19</v>
      </c>
      <c r="E2" s="13">
        <v>1000</v>
      </c>
      <c r="F2" s="60"/>
      <c r="G2" s="64">
        <v>0.85</v>
      </c>
      <c r="H2" s="13" t="s">
        <v>4</v>
      </c>
    </row>
    <row r="3" spans="1:8" ht="10.5" customHeight="1">
      <c r="A3" s="12"/>
      <c r="B3" s="2">
        <v>2</v>
      </c>
      <c r="C3" s="13"/>
      <c r="D3" s="63"/>
      <c r="E3" s="13"/>
      <c r="F3" s="60"/>
      <c r="G3" s="64"/>
      <c r="H3" s="13"/>
    </row>
    <row r="4" spans="1:8" ht="10.5" customHeight="1">
      <c r="A4" s="12"/>
      <c r="B4" s="2">
        <v>3</v>
      </c>
      <c r="C4" s="13"/>
      <c r="D4" s="63"/>
      <c r="E4" s="13"/>
      <c r="F4" s="60"/>
      <c r="G4" s="64"/>
      <c r="H4" s="13"/>
    </row>
    <row r="5" spans="1:8" ht="10.5" customHeight="1">
      <c r="A5" s="12"/>
      <c r="B5" s="2">
        <v>4</v>
      </c>
      <c r="C5" s="13"/>
      <c r="D5" s="63"/>
      <c r="E5" s="13"/>
      <c r="F5" s="60"/>
      <c r="G5" s="64"/>
      <c r="H5" s="13"/>
    </row>
    <row r="6" spans="1:8" ht="10.5" customHeight="1">
      <c r="A6" s="12"/>
      <c r="B6" s="2">
        <v>5</v>
      </c>
      <c r="C6" s="13"/>
      <c r="D6" s="63"/>
      <c r="E6" s="13"/>
      <c r="F6" s="60"/>
      <c r="G6" s="64"/>
      <c r="H6" s="13"/>
    </row>
    <row r="7" spans="1:8" ht="10.5" customHeight="1">
      <c r="A7" s="12"/>
      <c r="B7" s="2">
        <v>6</v>
      </c>
      <c r="C7" s="13"/>
      <c r="D7" s="63"/>
      <c r="E7" s="13"/>
      <c r="F7" s="60"/>
      <c r="G7" s="64"/>
      <c r="H7" s="13"/>
    </row>
    <row r="8" spans="1:8" ht="10.5" customHeight="1">
      <c r="A8" s="12"/>
      <c r="B8" s="2">
        <v>7</v>
      </c>
      <c r="C8" s="13"/>
      <c r="D8" s="63"/>
      <c r="E8" s="13"/>
      <c r="F8" s="60"/>
      <c r="G8" s="64"/>
      <c r="H8" s="13"/>
    </row>
    <row r="9" spans="1:8" ht="10.5" customHeight="1">
      <c r="A9" s="12"/>
      <c r="B9" s="2">
        <v>8</v>
      </c>
      <c r="C9" s="13"/>
      <c r="D9" s="63"/>
      <c r="E9" s="13"/>
      <c r="F9" s="60"/>
      <c r="G9" s="64"/>
      <c r="H9" s="13"/>
    </row>
    <row r="10" spans="1:8" ht="10.5" customHeight="1">
      <c r="A10" s="12"/>
      <c r="B10" s="2">
        <v>9</v>
      </c>
      <c r="C10" s="13"/>
      <c r="D10" s="63"/>
      <c r="E10" s="13"/>
      <c r="F10" s="60"/>
      <c r="G10" s="64"/>
      <c r="H10" s="13"/>
    </row>
    <row r="11" spans="1:8" ht="10.5" customHeight="1">
      <c r="A11" s="12"/>
      <c r="B11" s="2">
        <v>10</v>
      </c>
      <c r="C11" s="13" t="s">
        <v>141</v>
      </c>
      <c r="D11" s="63" t="s">
        <v>19</v>
      </c>
      <c r="E11" s="13">
        <v>200</v>
      </c>
      <c r="F11" s="60"/>
      <c r="G11" s="64">
        <v>0.35</v>
      </c>
      <c r="H11" s="13" t="s">
        <v>3</v>
      </c>
    </row>
    <row r="12" spans="1:8" ht="10.5" customHeight="1">
      <c r="A12" s="12"/>
      <c r="B12" s="2">
        <v>11</v>
      </c>
      <c r="C12" s="13"/>
      <c r="D12" s="63"/>
      <c r="E12" s="13"/>
      <c r="F12" s="60"/>
      <c r="G12" s="64"/>
      <c r="H12" s="13"/>
    </row>
    <row r="13" spans="1:8" ht="10.5" customHeight="1">
      <c r="A13" s="12"/>
      <c r="B13" s="2">
        <v>12</v>
      </c>
      <c r="C13" s="13" t="s">
        <v>134</v>
      </c>
      <c r="D13" s="63" t="s">
        <v>19</v>
      </c>
      <c r="E13" s="13">
        <v>100</v>
      </c>
      <c r="F13" s="60"/>
      <c r="G13" s="64">
        <v>2.43</v>
      </c>
      <c r="H13" s="13" t="s">
        <v>3</v>
      </c>
    </row>
    <row r="14" spans="1:8" ht="10.5" customHeight="1">
      <c r="A14" s="12"/>
      <c r="B14" s="2">
        <v>13</v>
      </c>
      <c r="C14" s="13"/>
      <c r="D14" s="63"/>
      <c r="E14" s="13"/>
      <c r="F14" s="60"/>
      <c r="G14" s="64"/>
      <c r="H14" s="13"/>
    </row>
    <row r="15" spans="1:8" ht="10.5" customHeight="1">
      <c r="A15" s="12"/>
      <c r="B15" s="2">
        <v>14</v>
      </c>
      <c r="C15" s="13"/>
      <c r="D15" s="63"/>
      <c r="E15" s="13"/>
      <c r="F15" s="60"/>
      <c r="G15" s="64"/>
      <c r="H15" s="13"/>
    </row>
    <row r="16" spans="1:8" ht="10.5" customHeight="1">
      <c r="A16" s="12"/>
      <c r="B16" s="2">
        <v>15</v>
      </c>
      <c r="C16" s="13" t="s">
        <v>133</v>
      </c>
      <c r="D16" s="63" t="s">
        <v>19</v>
      </c>
      <c r="E16" s="13">
        <v>100</v>
      </c>
      <c r="F16" s="60"/>
      <c r="G16" s="64">
        <v>2.7</v>
      </c>
      <c r="H16" s="13" t="s">
        <v>5</v>
      </c>
    </row>
    <row r="17" spans="1:8" ht="10.5" customHeight="1">
      <c r="A17" s="12"/>
      <c r="B17" s="2">
        <v>16</v>
      </c>
      <c r="C17" s="13"/>
      <c r="D17" s="63"/>
      <c r="E17" s="13"/>
      <c r="F17" s="60"/>
      <c r="G17" s="64"/>
      <c r="H17" s="13"/>
    </row>
    <row r="18" spans="1:8" ht="10.5" customHeight="1">
      <c r="A18" s="12"/>
      <c r="B18" s="2">
        <v>17</v>
      </c>
      <c r="C18" s="13"/>
      <c r="D18" s="63"/>
      <c r="E18" s="13"/>
      <c r="F18" s="60"/>
      <c r="G18" s="64"/>
      <c r="H18" s="13"/>
    </row>
    <row r="19" spans="1:8" ht="10.5" customHeight="1">
      <c r="A19" s="12"/>
      <c r="B19" s="2">
        <v>18</v>
      </c>
      <c r="C19" s="13"/>
      <c r="D19" s="63"/>
      <c r="E19" s="13"/>
      <c r="F19" s="60"/>
      <c r="G19" s="64"/>
      <c r="H19" s="13"/>
    </row>
    <row r="20" spans="1:8" ht="10.5" customHeight="1">
      <c r="A20" s="12"/>
      <c r="B20" s="2">
        <v>19</v>
      </c>
      <c r="C20" s="13"/>
      <c r="D20" s="63"/>
      <c r="E20" s="13"/>
      <c r="F20" s="60"/>
      <c r="G20" s="64"/>
      <c r="H20" s="13"/>
    </row>
    <row r="21" spans="1:8" ht="10.5" customHeight="1">
      <c r="A21" s="12"/>
      <c r="B21" s="2">
        <v>20</v>
      </c>
      <c r="C21" s="13" t="s">
        <v>6</v>
      </c>
      <c r="D21" s="63" t="s">
        <v>19</v>
      </c>
      <c r="E21" s="13">
        <v>200</v>
      </c>
      <c r="F21" s="60"/>
      <c r="G21" s="64">
        <v>2</v>
      </c>
      <c r="H21" s="13" t="s">
        <v>3</v>
      </c>
    </row>
    <row r="22" spans="1:8" ht="10.5" customHeight="1">
      <c r="A22" s="12"/>
      <c r="B22" s="2">
        <v>21</v>
      </c>
      <c r="C22" s="13"/>
      <c r="D22" s="63"/>
      <c r="E22" s="13"/>
      <c r="F22" s="60"/>
      <c r="G22" s="64"/>
      <c r="H22" s="13"/>
    </row>
    <row r="23" spans="1:8" ht="10.5" customHeight="1">
      <c r="A23" s="12"/>
      <c r="B23" s="2">
        <v>22</v>
      </c>
      <c r="C23" s="13" t="s">
        <v>136</v>
      </c>
      <c r="D23" s="63" t="s">
        <v>19</v>
      </c>
      <c r="E23" s="13">
        <v>25</v>
      </c>
      <c r="F23" s="60"/>
      <c r="G23" s="64">
        <v>3.7</v>
      </c>
      <c r="H23" s="13" t="s">
        <v>3</v>
      </c>
    </row>
    <row r="24" spans="1:8" ht="10.5" customHeight="1">
      <c r="A24" s="12"/>
      <c r="B24" s="2">
        <v>23</v>
      </c>
      <c r="C24" s="13" t="s">
        <v>137</v>
      </c>
      <c r="D24" s="63" t="s">
        <v>19</v>
      </c>
      <c r="E24" s="13">
        <v>25</v>
      </c>
      <c r="F24" s="60"/>
      <c r="G24" s="64">
        <v>18.5</v>
      </c>
      <c r="H24" s="13" t="s">
        <v>3</v>
      </c>
    </row>
    <row r="25" spans="1:8" ht="10.5" customHeight="1">
      <c r="A25" s="12"/>
      <c r="B25" s="2">
        <v>24</v>
      </c>
      <c r="C25" s="13"/>
      <c r="D25" s="63"/>
      <c r="E25" s="13"/>
      <c r="F25" s="60"/>
      <c r="G25" s="64"/>
      <c r="H25" s="13"/>
    </row>
    <row r="26" spans="1:8" ht="10.5" customHeight="1">
      <c r="A26" s="12"/>
      <c r="B26" s="2">
        <v>25</v>
      </c>
      <c r="C26" s="13" t="s">
        <v>9</v>
      </c>
      <c r="D26" s="63" t="s">
        <v>19</v>
      </c>
      <c r="E26" s="13">
        <v>50</v>
      </c>
      <c r="F26" s="60"/>
      <c r="G26" s="64">
        <v>6</v>
      </c>
      <c r="H26" s="13" t="s">
        <v>4</v>
      </c>
    </row>
    <row r="27" spans="1:8" ht="10.5" customHeight="1">
      <c r="A27" s="12"/>
      <c r="B27" s="2">
        <v>26</v>
      </c>
      <c r="C27" s="13"/>
      <c r="D27" s="63"/>
      <c r="E27" s="13"/>
      <c r="F27" s="60"/>
      <c r="G27" s="64"/>
      <c r="H27" s="13"/>
    </row>
    <row r="28" spans="1:8" ht="10.5" customHeight="1">
      <c r="A28" s="12"/>
      <c r="B28" s="2">
        <v>27</v>
      </c>
      <c r="C28" s="13"/>
      <c r="D28" s="63"/>
      <c r="E28" s="13"/>
      <c r="F28" s="60"/>
      <c r="G28" s="64"/>
      <c r="H28" s="13"/>
    </row>
    <row r="29" spans="1:8" ht="10.5" customHeight="1">
      <c r="A29" s="12"/>
      <c r="B29" s="2">
        <v>28</v>
      </c>
      <c r="C29" s="13"/>
      <c r="D29" s="63"/>
      <c r="E29" s="13"/>
      <c r="F29" s="60"/>
      <c r="G29" s="64"/>
      <c r="H29" s="13"/>
    </row>
    <row r="30" spans="1:8" ht="10.5" customHeight="1">
      <c r="A30" s="12"/>
      <c r="B30" s="2">
        <v>29</v>
      </c>
      <c r="C30" s="13"/>
      <c r="D30" s="63"/>
      <c r="E30" s="13"/>
      <c r="F30" s="60"/>
      <c r="G30" s="64"/>
      <c r="H30" s="13"/>
    </row>
    <row r="31" spans="1:8" ht="10.5" customHeight="1">
      <c r="A31" s="12"/>
      <c r="B31" s="2">
        <v>30</v>
      </c>
      <c r="C31" s="13" t="s">
        <v>138</v>
      </c>
      <c r="D31" s="63" t="s">
        <v>19</v>
      </c>
      <c r="E31" s="13">
        <v>10</v>
      </c>
      <c r="F31" s="60"/>
      <c r="G31" s="64">
        <v>6.5</v>
      </c>
      <c r="H31" s="13" t="s">
        <v>3</v>
      </c>
    </row>
    <row r="32" spans="1:8" ht="10.5" customHeight="1">
      <c r="A32" s="12"/>
      <c r="B32" s="2">
        <v>31</v>
      </c>
      <c r="C32" s="13" t="s">
        <v>139</v>
      </c>
      <c r="D32" s="63" t="s">
        <v>19</v>
      </c>
      <c r="E32" s="13">
        <v>25</v>
      </c>
      <c r="F32" s="60"/>
      <c r="G32" s="64">
        <v>4</v>
      </c>
      <c r="H32" s="13" t="s">
        <v>3</v>
      </c>
    </row>
    <row r="33" spans="1:8" ht="10.5" customHeight="1">
      <c r="A33" s="12"/>
      <c r="B33" s="2">
        <v>32</v>
      </c>
      <c r="C33" s="13"/>
      <c r="D33" s="63"/>
      <c r="E33" s="13"/>
      <c r="F33" s="60"/>
      <c r="G33" s="64"/>
      <c r="H33" s="13"/>
    </row>
    <row r="34" spans="1:8" ht="10.5" customHeight="1">
      <c r="A34" s="12"/>
      <c r="B34" s="2">
        <v>33</v>
      </c>
      <c r="C34" s="13"/>
      <c r="D34" s="63"/>
      <c r="E34" s="13"/>
      <c r="F34" s="60"/>
      <c r="G34" s="64"/>
      <c r="H34" s="13"/>
    </row>
    <row r="35" spans="1:8" ht="10.5" customHeight="1">
      <c r="A35" s="12"/>
      <c r="B35" s="2">
        <v>34</v>
      </c>
      <c r="C35" s="13"/>
      <c r="D35" s="63"/>
      <c r="E35" s="13"/>
      <c r="F35" s="60"/>
      <c r="G35" s="64"/>
      <c r="H35" s="13"/>
    </row>
    <row r="36" spans="1:8" ht="10.5" customHeight="1">
      <c r="A36" s="12"/>
      <c r="B36" s="2">
        <v>35</v>
      </c>
      <c r="C36" s="13" t="s">
        <v>131</v>
      </c>
      <c r="D36" s="63" t="s">
        <v>19</v>
      </c>
      <c r="E36" s="13">
        <v>30</v>
      </c>
      <c r="F36" s="60"/>
      <c r="G36" s="64">
        <v>8</v>
      </c>
      <c r="H36" s="13" t="s">
        <v>132</v>
      </c>
    </row>
    <row r="37" spans="1:8" ht="10.5" customHeight="1">
      <c r="A37" s="12"/>
      <c r="B37" s="2">
        <v>36</v>
      </c>
      <c r="C37" s="13"/>
      <c r="D37" s="63"/>
      <c r="E37" s="13"/>
      <c r="F37" s="60"/>
      <c r="G37" s="64"/>
      <c r="H37" s="13"/>
    </row>
    <row r="38" spans="1:8" ht="10.5" customHeight="1">
      <c r="A38" s="12"/>
      <c r="B38" s="2">
        <v>37</v>
      </c>
      <c r="C38" s="13"/>
      <c r="D38" s="63"/>
      <c r="E38" s="13"/>
      <c r="F38" s="60"/>
      <c r="G38" s="64"/>
      <c r="H38" s="13"/>
    </row>
    <row r="39" spans="1:8" ht="10.5" customHeight="1">
      <c r="A39" s="12"/>
      <c r="B39" s="2">
        <v>38</v>
      </c>
      <c r="C39" s="13"/>
      <c r="D39" s="63"/>
      <c r="E39" s="13"/>
      <c r="F39" s="60"/>
      <c r="G39" s="64"/>
      <c r="H39" s="13"/>
    </row>
    <row r="40" spans="1:8" ht="10.5" customHeight="1">
      <c r="A40" s="12"/>
      <c r="B40" s="2">
        <v>39</v>
      </c>
      <c r="C40" s="13"/>
      <c r="D40" s="63"/>
      <c r="E40" s="13"/>
      <c r="F40" s="60"/>
      <c r="G40" s="64"/>
      <c r="H40" s="13"/>
    </row>
    <row r="41" spans="1:8" ht="10.5" customHeight="1">
      <c r="A41" s="12"/>
      <c r="B41" s="2">
        <v>40</v>
      </c>
      <c r="C41" s="13" t="s">
        <v>21</v>
      </c>
      <c r="D41" s="63" t="s">
        <v>7</v>
      </c>
      <c r="E41" s="13"/>
      <c r="F41" s="60"/>
      <c r="G41" s="64">
        <v>0.02</v>
      </c>
      <c r="H41" s="13" t="s">
        <v>8</v>
      </c>
    </row>
    <row r="42" spans="1:8" ht="10.5" customHeight="1">
      <c r="A42" s="12"/>
      <c r="B42" s="2">
        <v>41</v>
      </c>
      <c r="C42" s="13"/>
      <c r="D42" s="63"/>
      <c r="E42" s="13"/>
      <c r="F42" s="60"/>
      <c r="G42" s="64"/>
      <c r="H42" s="13"/>
    </row>
    <row r="43" spans="1:8" ht="10.5" customHeight="1">
      <c r="A43" s="12"/>
      <c r="B43" s="2">
        <v>42</v>
      </c>
      <c r="C43" s="13"/>
      <c r="D43" s="63"/>
      <c r="E43" s="13"/>
      <c r="F43" s="60"/>
      <c r="G43" s="64"/>
      <c r="H43" s="13"/>
    </row>
    <row r="44" spans="1:8" ht="10.5" customHeight="1">
      <c r="A44" s="12"/>
      <c r="B44" s="2">
        <v>43</v>
      </c>
      <c r="C44" s="13" t="s">
        <v>140</v>
      </c>
      <c r="D44" s="63" t="s">
        <v>19</v>
      </c>
      <c r="E44" s="13">
        <v>1</v>
      </c>
      <c r="F44" s="60"/>
      <c r="G44" s="64">
        <v>10</v>
      </c>
      <c r="H44" s="13"/>
    </row>
    <row r="45" spans="1:8" ht="10.5" customHeight="1">
      <c r="A45" s="12"/>
      <c r="B45" s="2">
        <v>44</v>
      </c>
      <c r="C45" s="13"/>
      <c r="D45" s="63"/>
      <c r="E45" s="13"/>
      <c r="F45" s="60"/>
      <c r="G45" s="64"/>
      <c r="H45" s="13"/>
    </row>
    <row r="46" spans="1:8" ht="10.5" customHeight="1">
      <c r="A46" s="12"/>
      <c r="B46" s="2">
        <v>45</v>
      </c>
      <c r="C46" s="13"/>
      <c r="D46" s="63"/>
      <c r="E46" s="13"/>
      <c r="F46" s="60"/>
      <c r="G46" s="64"/>
      <c r="H46" s="13"/>
    </row>
    <row r="47" spans="1:8" ht="10.5" customHeight="1">
      <c r="A47" s="12"/>
      <c r="B47" s="2">
        <v>46</v>
      </c>
      <c r="C47" s="13"/>
      <c r="D47" s="63"/>
      <c r="E47" s="13"/>
      <c r="F47" s="60"/>
      <c r="G47" s="64"/>
      <c r="H47" s="13"/>
    </row>
    <row r="48" spans="1:8" ht="10.5" customHeight="1">
      <c r="A48" s="12"/>
      <c r="B48" s="2">
        <v>47</v>
      </c>
      <c r="C48" s="13"/>
      <c r="D48" s="63"/>
      <c r="E48" s="13"/>
      <c r="F48" s="60"/>
      <c r="G48" s="64"/>
      <c r="H48" s="13"/>
    </row>
    <row r="49" spans="1:8" ht="10.5" customHeight="1">
      <c r="A49" s="12"/>
      <c r="B49" s="2">
        <v>48</v>
      </c>
      <c r="C49" s="13"/>
      <c r="D49" s="63"/>
      <c r="E49" s="13"/>
      <c r="F49" s="60"/>
      <c r="G49" s="64"/>
      <c r="H49" s="13"/>
    </row>
    <row r="50" spans="1:8" ht="10.5" customHeight="1">
      <c r="A50" s="12"/>
      <c r="B50" s="2">
        <v>49</v>
      </c>
      <c r="C50" s="69" t="s">
        <v>164</v>
      </c>
      <c r="D50" s="63"/>
      <c r="E50" s="13"/>
      <c r="F50" s="60"/>
      <c r="G50" s="64"/>
      <c r="H50" s="13"/>
    </row>
    <row r="51" spans="1:8" ht="10.5" customHeight="1">
      <c r="A51" s="12"/>
      <c r="B51" s="2">
        <v>50</v>
      </c>
      <c r="C51" s="13" t="s">
        <v>163</v>
      </c>
      <c r="D51" s="63" t="s">
        <v>19</v>
      </c>
      <c r="E51" s="13"/>
      <c r="F51" s="60"/>
      <c r="G51" s="64">
        <v>3.2</v>
      </c>
      <c r="H51" s="13"/>
    </row>
    <row r="52" spans="1:8" ht="10.5" customHeight="1">
      <c r="A52" s="12"/>
      <c r="B52" s="2">
        <v>51</v>
      </c>
      <c r="C52" s="13" t="s">
        <v>165</v>
      </c>
      <c r="D52" s="63" t="s">
        <v>19</v>
      </c>
      <c r="E52" s="13"/>
      <c r="F52" s="60"/>
      <c r="G52" s="64">
        <v>0.94</v>
      </c>
      <c r="H52" s="13"/>
    </row>
    <row r="53" spans="1:8" ht="10.5" customHeight="1">
      <c r="A53" s="12"/>
      <c r="B53" s="2">
        <v>52</v>
      </c>
      <c r="C53" s="13" t="s">
        <v>166</v>
      </c>
      <c r="D53" s="63" t="s">
        <v>19</v>
      </c>
      <c r="E53" s="13"/>
      <c r="F53" s="60"/>
      <c r="G53" s="64">
        <v>0.33</v>
      </c>
      <c r="H53" s="13"/>
    </row>
    <row r="54" spans="1:8" ht="10.5" customHeight="1">
      <c r="A54" s="12"/>
      <c r="B54" s="2">
        <v>53</v>
      </c>
      <c r="C54" s="13" t="s">
        <v>167</v>
      </c>
      <c r="D54" s="63" t="s">
        <v>19</v>
      </c>
      <c r="E54" s="13"/>
      <c r="F54" s="60"/>
      <c r="G54" s="64">
        <v>22.6</v>
      </c>
      <c r="H54" s="13"/>
    </row>
    <row r="55" spans="1:8" ht="10.5" customHeight="1">
      <c r="A55" s="12"/>
      <c r="B55" s="2">
        <v>54</v>
      </c>
      <c r="C55" s="13" t="s">
        <v>168</v>
      </c>
      <c r="D55" s="63" t="s">
        <v>19</v>
      </c>
      <c r="E55" s="13"/>
      <c r="F55" s="60"/>
      <c r="G55" s="64">
        <v>1.05</v>
      </c>
      <c r="H55" s="13"/>
    </row>
    <row r="56" spans="1:8" ht="10.5" customHeight="1">
      <c r="A56" s="12"/>
      <c r="B56" s="2">
        <v>55</v>
      </c>
      <c r="C56" s="13" t="s">
        <v>169</v>
      </c>
      <c r="D56" s="63" t="s">
        <v>19</v>
      </c>
      <c r="E56" s="13"/>
      <c r="F56" s="60"/>
      <c r="G56" s="64">
        <v>1.45</v>
      </c>
      <c r="H56" s="13"/>
    </row>
    <row r="57" spans="1:8" ht="10.5" customHeight="1">
      <c r="A57" s="12"/>
      <c r="B57" s="2">
        <v>56</v>
      </c>
      <c r="C57" s="13" t="s">
        <v>170</v>
      </c>
      <c r="D57" s="63" t="s">
        <v>19</v>
      </c>
      <c r="E57" s="13"/>
      <c r="F57" s="60"/>
      <c r="G57" s="64">
        <v>8.6</v>
      </c>
      <c r="H57" s="13"/>
    </row>
    <row r="58" spans="1:8" ht="10.5" customHeight="1">
      <c r="A58" s="12"/>
      <c r="B58" s="2">
        <v>57</v>
      </c>
      <c r="C58" s="13" t="s">
        <v>130</v>
      </c>
      <c r="D58" s="63" t="s">
        <v>130</v>
      </c>
      <c r="E58" s="13"/>
      <c r="F58" s="60"/>
      <c r="G58" s="64"/>
      <c r="H58" s="13"/>
    </row>
    <row r="59" spans="1:8" ht="10.5" customHeight="1">
      <c r="A59" s="12"/>
      <c r="B59" s="2">
        <v>58</v>
      </c>
      <c r="C59" s="13" t="s">
        <v>130</v>
      </c>
      <c r="D59" s="63" t="s">
        <v>130</v>
      </c>
      <c r="E59" s="13"/>
      <c r="F59" s="60"/>
      <c r="G59" s="64"/>
      <c r="H59" s="13"/>
    </row>
    <row r="60" spans="1:8" ht="10.5" customHeight="1">
      <c r="A60" s="12"/>
      <c r="B60" s="2">
        <v>59</v>
      </c>
      <c r="C60" s="13" t="s">
        <v>130</v>
      </c>
      <c r="D60" s="63" t="s">
        <v>130</v>
      </c>
      <c r="E60" s="13"/>
      <c r="F60" s="60"/>
      <c r="G60" s="64"/>
      <c r="H60" s="13"/>
    </row>
    <row r="61" spans="1:8" ht="10.5" customHeight="1">
      <c r="A61" s="12"/>
      <c r="B61" s="2">
        <v>60</v>
      </c>
      <c r="C61" s="13" t="s">
        <v>130</v>
      </c>
      <c r="D61" s="63" t="s">
        <v>130</v>
      </c>
      <c r="E61" s="13"/>
      <c r="F61" s="60"/>
      <c r="G61" s="64"/>
      <c r="H61" s="13"/>
    </row>
    <row r="62" spans="1:8" ht="10.5" customHeight="1">
      <c r="A62" s="12"/>
      <c r="B62" s="2">
        <v>61</v>
      </c>
      <c r="C62" s="13"/>
      <c r="D62" s="63"/>
      <c r="E62" s="13"/>
      <c r="F62" s="60"/>
      <c r="G62" s="64"/>
      <c r="H62" s="13"/>
    </row>
    <row r="63" spans="1:8" ht="10.5" customHeight="1">
      <c r="A63" s="12"/>
      <c r="B63" s="2">
        <v>62</v>
      </c>
      <c r="C63" s="13"/>
      <c r="D63" s="63"/>
      <c r="E63" s="13"/>
      <c r="F63" s="60"/>
      <c r="G63" s="64"/>
      <c r="H63" s="13"/>
    </row>
    <row r="64" spans="1:8" ht="10.5" customHeight="1">
      <c r="A64" s="12"/>
      <c r="B64" s="2">
        <v>63</v>
      </c>
      <c r="C64" s="13"/>
      <c r="D64" s="63"/>
      <c r="E64" s="13"/>
      <c r="F64" s="60"/>
      <c r="G64" s="64"/>
      <c r="H64" s="13"/>
    </row>
    <row r="65" spans="1:8" ht="10.5" customHeight="1">
      <c r="A65" s="12"/>
      <c r="B65" s="2">
        <v>64</v>
      </c>
      <c r="C65" s="13"/>
      <c r="D65" s="63"/>
      <c r="E65" s="13"/>
      <c r="F65" s="60"/>
      <c r="G65" s="64"/>
      <c r="H65" s="13"/>
    </row>
    <row r="66" spans="1:8" ht="10.5" customHeight="1">
      <c r="A66" s="12"/>
      <c r="B66" s="2">
        <v>65</v>
      </c>
      <c r="C66" s="13"/>
      <c r="D66" s="63"/>
      <c r="E66" s="13"/>
      <c r="F66" s="60"/>
      <c r="G66" s="64"/>
      <c r="H66" s="13"/>
    </row>
    <row r="67" spans="1:8" ht="10.5" customHeight="1">
      <c r="A67" s="12"/>
      <c r="B67" s="2">
        <v>66</v>
      </c>
      <c r="C67" s="13"/>
      <c r="D67" s="63"/>
      <c r="E67" s="13"/>
      <c r="F67" s="60"/>
      <c r="G67" s="64"/>
      <c r="H67" s="13"/>
    </row>
    <row r="68" spans="1:8" ht="10.5" customHeight="1">
      <c r="A68" s="12"/>
      <c r="B68" s="2">
        <v>67</v>
      </c>
      <c r="C68" s="13"/>
      <c r="D68" s="63"/>
      <c r="E68" s="13"/>
      <c r="F68" s="60"/>
      <c r="G68" s="64"/>
      <c r="H68" s="13"/>
    </row>
    <row r="69" spans="1:8" ht="10.5" customHeight="1">
      <c r="A69" s="12"/>
      <c r="B69" s="2">
        <v>68</v>
      </c>
      <c r="C69" s="13"/>
      <c r="D69" s="63"/>
      <c r="E69" s="13"/>
      <c r="F69" s="60"/>
      <c r="G69" s="64"/>
      <c r="H69" s="13"/>
    </row>
    <row r="70" spans="1:8" ht="10.5" customHeight="1">
      <c r="A70" s="12"/>
      <c r="B70" s="2">
        <v>69</v>
      </c>
      <c r="C70" s="13"/>
      <c r="D70" s="63"/>
      <c r="E70" s="13"/>
      <c r="F70" s="60"/>
      <c r="G70" s="64"/>
      <c r="H70" s="13"/>
    </row>
    <row r="71" spans="1:8" ht="10.5" customHeight="1">
      <c r="A71" s="12"/>
      <c r="B71" s="2">
        <v>70</v>
      </c>
      <c r="C71" s="13"/>
      <c r="D71" s="63"/>
      <c r="E71" s="13"/>
      <c r="F71" s="60"/>
      <c r="G71" s="64"/>
      <c r="H71" s="13"/>
    </row>
    <row r="72" spans="1:8" ht="10.5" customHeight="1">
      <c r="A72" s="12"/>
      <c r="B72" s="2">
        <v>71</v>
      </c>
      <c r="C72" s="13"/>
      <c r="D72" s="63"/>
      <c r="E72" s="13"/>
      <c r="F72" s="60"/>
      <c r="G72" s="64"/>
      <c r="H72" s="13"/>
    </row>
    <row r="73" spans="1:8" ht="10.5" customHeight="1">
      <c r="A73" s="12"/>
      <c r="B73" s="2">
        <v>72</v>
      </c>
      <c r="C73" s="13"/>
      <c r="D73" s="63"/>
      <c r="E73" s="13"/>
      <c r="F73" s="60"/>
      <c r="G73" s="64"/>
      <c r="H73" s="13"/>
    </row>
    <row r="74" spans="1:8" ht="10.5" customHeight="1">
      <c r="A74" s="12"/>
      <c r="B74" s="2">
        <v>73</v>
      </c>
      <c r="C74" s="13"/>
      <c r="D74" s="63"/>
      <c r="E74" s="13"/>
      <c r="F74" s="60"/>
      <c r="G74" s="64"/>
      <c r="H74" s="13"/>
    </row>
    <row r="75" spans="1:8" ht="10.5" customHeight="1">
      <c r="A75" s="12"/>
      <c r="B75" s="2">
        <v>74</v>
      </c>
      <c r="C75" s="13"/>
      <c r="D75" s="63"/>
      <c r="E75" s="13"/>
      <c r="F75" s="60"/>
      <c r="G75" s="64"/>
      <c r="H75" s="13"/>
    </row>
    <row r="76" spans="1:8" ht="10.5" customHeight="1">
      <c r="A76" s="12"/>
      <c r="B76" s="2">
        <v>75</v>
      </c>
      <c r="C76" s="13"/>
      <c r="D76" s="63"/>
      <c r="E76" s="13"/>
      <c r="F76" s="60"/>
      <c r="G76" s="64"/>
      <c r="H76" s="13"/>
    </row>
    <row r="77" spans="1:8" ht="10.5" customHeight="1">
      <c r="A77" s="12"/>
      <c r="B77" s="2">
        <v>76</v>
      </c>
      <c r="C77" s="13"/>
      <c r="D77" s="63"/>
      <c r="E77" s="13"/>
      <c r="F77" s="60"/>
      <c r="G77" s="64"/>
      <c r="H77" s="13"/>
    </row>
    <row r="78" spans="1:8" ht="10.5" customHeight="1">
      <c r="A78" s="12"/>
      <c r="B78" s="2">
        <v>77</v>
      </c>
      <c r="C78" s="13"/>
      <c r="D78" s="63"/>
      <c r="E78" s="13"/>
      <c r="F78" s="60"/>
      <c r="G78" s="64"/>
      <c r="H78" s="13"/>
    </row>
    <row r="79" spans="1:8" ht="10.5" customHeight="1">
      <c r="A79" s="12"/>
      <c r="B79" s="2">
        <v>78</v>
      </c>
      <c r="C79" s="13"/>
      <c r="D79" s="63"/>
      <c r="E79" s="13"/>
      <c r="F79" s="60"/>
      <c r="G79" s="64"/>
      <c r="H79" s="13"/>
    </row>
    <row r="80" spans="1:8" ht="10.5" customHeight="1">
      <c r="A80" s="12"/>
      <c r="B80" s="2">
        <v>79</v>
      </c>
      <c r="C80" s="13"/>
      <c r="D80" s="63"/>
      <c r="E80" s="13"/>
      <c r="F80" s="60"/>
      <c r="G80" s="64"/>
      <c r="H80" s="13"/>
    </row>
    <row r="81" spans="1:8" ht="10.5" customHeight="1">
      <c r="A81" s="12"/>
      <c r="B81" s="2">
        <v>80</v>
      </c>
      <c r="C81" s="13"/>
      <c r="D81" s="63"/>
      <c r="E81" s="13"/>
      <c r="F81" s="60"/>
      <c r="G81" s="64"/>
      <c r="H81" s="13"/>
    </row>
    <row r="82" spans="1:8" ht="10.5" customHeight="1">
      <c r="A82" s="12"/>
      <c r="B82" s="2">
        <v>81</v>
      </c>
      <c r="C82" s="13"/>
      <c r="D82" s="63"/>
      <c r="E82" s="13"/>
      <c r="F82" s="60"/>
      <c r="G82" s="64"/>
      <c r="H82" s="13"/>
    </row>
    <row r="83" spans="1:8" ht="10.5" customHeight="1">
      <c r="A83" s="12"/>
      <c r="B83" s="2">
        <v>82</v>
      </c>
      <c r="C83" s="13"/>
      <c r="D83" s="63"/>
      <c r="E83" s="13"/>
      <c r="F83" s="60"/>
      <c r="G83" s="64"/>
      <c r="H83" s="13"/>
    </row>
    <row r="84" spans="1:8" ht="10.5" customHeight="1">
      <c r="A84" s="12"/>
      <c r="B84" s="2">
        <v>83</v>
      </c>
      <c r="C84" s="13"/>
      <c r="D84" s="63"/>
      <c r="E84" s="13"/>
      <c r="F84" s="60"/>
      <c r="G84" s="64"/>
      <c r="H84" s="13"/>
    </row>
    <row r="85" spans="1:8" ht="10.5" customHeight="1">
      <c r="A85" s="12"/>
      <c r="B85" s="2">
        <v>84</v>
      </c>
      <c r="C85" s="13"/>
      <c r="D85" s="63"/>
      <c r="E85" s="13"/>
      <c r="F85" s="60"/>
      <c r="G85" s="64"/>
      <c r="H85" s="13"/>
    </row>
    <row r="86" spans="1:8" ht="10.5" customHeight="1">
      <c r="A86" s="12"/>
      <c r="B86" s="2">
        <v>85</v>
      </c>
      <c r="C86" s="13"/>
      <c r="D86" s="63"/>
      <c r="E86" s="13"/>
      <c r="F86" s="60"/>
      <c r="G86" s="64"/>
      <c r="H86" s="13"/>
    </row>
    <row r="87" spans="1:8" ht="10.5" customHeight="1">
      <c r="A87" s="12"/>
      <c r="B87" s="2">
        <v>86</v>
      </c>
      <c r="C87" s="13"/>
      <c r="D87" s="63"/>
      <c r="E87" s="13"/>
      <c r="F87" s="60"/>
      <c r="G87" s="64"/>
      <c r="H87" s="13"/>
    </row>
    <row r="88" spans="1:8" ht="10.5" customHeight="1">
      <c r="A88" s="12"/>
      <c r="B88" s="2">
        <v>87</v>
      </c>
      <c r="C88" s="13"/>
      <c r="D88" s="63"/>
      <c r="E88" s="13"/>
      <c r="F88" s="60"/>
      <c r="G88" s="64"/>
      <c r="H88" s="13"/>
    </row>
    <row r="89" spans="1:8" ht="10.5" customHeight="1">
      <c r="A89" s="12"/>
      <c r="B89" s="2">
        <v>88</v>
      </c>
      <c r="C89" s="13"/>
      <c r="D89" s="63"/>
      <c r="E89" s="13"/>
      <c r="F89" s="60"/>
      <c r="G89" s="64"/>
      <c r="H89" s="13"/>
    </row>
    <row r="90" spans="1:8" ht="10.5" customHeight="1">
      <c r="A90" s="12"/>
      <c r="B90" s="2">
        <v>89</v>
      </c>
      <c r="C90" s="13"/>
      <c r="D90" s="63"/>
      <c r="E90" s="13"/>
      <c r="F90" s="60"/>
      <c r="G90" s="64"/>
      <c r="H90" s="13"/>
    </row>
    <row r="91" spans="1:8" ht="10.5" customHeight="1">
      <c r="A91" s="12"/>
      <c r="B91" s="2">
        <v>90</v>
      </c>
      <c r="C91" s="13"/>
      <c r="D91" s="63"/>
      <c r="E91" s="13"/>
      <c r="F91" s="60"/>
      <c r="G91" s="64"/>
      <c r="H91" s="13"/>
    </row>
    <row r="92" spans="1:8" ht="10.5" customHeight="1">
      <c r="A92" s="12"/>
      <c r="B92" s="2">
        <v>91</v>
      </c>
      <c r="C92" s="13"/>
      <c r="D92" s="63"/>
      <c r="E92" s="13"/>
      <c r="F92" s="60"/>
      <c r="G92" s="64"/>
      <c r="H92" s="13"/>
    </row>
    <row r="93" spans="1:8" ht="10.5" customHeight="1">
      <c r="A93" s="12"/>
      <c r="B93" s="2">
        <v>92</v>
      </c>
      <c r="C93" s="13"/>
      <c r="D93" s="63"/>
      <c r="E93" s="13"/>
      <c r="F93" s="60"/>
      <c r="G93" s="64"/>
      <c r="H93" s="13"/>
    </row>
    <row r="94" spans="1:8" ht="10.5" customHeight="1">
      <c r="A94" s="12"/>
      <c r="B94" s="2">
        <v>93</v>
      </c>
      <c r="C94" s="13"/>
      <c r="D94" s="63"/>
      <c r="E94" s="13"/>
      <c r="F94" s="60"/>
      <c r="G94" s="64"/>
      <c r="H94" s="13"/>
    </row>
    <row r="95" spans="1:8" ht="10.5" customHeight="1">
      <c r="A95" s="12"/>
      <c r="B95" s="2">
        <v>94</v>
      </c>
      <c r="C95" s="13"/>
      <c r="D95" s="63"/>
      <c r="E95" s="13"/>
      <c r="F95" s="60"/>
      <c r="G95" s="64"/>
      <c r="H95" s="13"/>
    </row>
    <row r="96" spans="1:8" ht="10.5" customHeight="1">
      <c r="A96" s="12"/>
      <c r="B96" s="2">
        <v>95</v>
      </c>
      <c r="C96" s="13"/>
      <c r="D96" s="63"/>
      <c r="E96" s="13"/>
      <c r="F96" s="60"/>
      <c r="G96" s="64"/>
      <c r="H96" s="13"/>
    </row>
    <row r="97" spans="1:8" ht="10.5" customHeight="1">
      <c r="A97" s="12"/>
      <c r="B97" s="2">
        <v>96</v>
      </c>
      <c r="C97" s="13"/>
      <c r="D97" s="63"/>
      <c r="E97" s="13"/>
      <c r="F97" s="60"/>
      <c r="G97" s="64"/>
      <c r="H97" s="13"/>
    </row>
    <row r="98" spans="1:8" ht="10.5" customHeight="1">
      <c r="A98" s="12"/>
      <c r="B98" s="2">
        <v>97</v>
      </c>
      <c r="C98" s="13"/>
      <c r="D98" s="63"/>
      <c r="E98" s="13"/>
      <c r="F98" s="60"/>
      <c r="G98" s="64"/>
      <c r="H98" s="13"/>
    </row>
    <row r="99" spans="1:8" ht="10.5" customHeight="1">
      <c r="A99" s="12"/>
      <c r="B99" s="2">
        <v>98</v>
      </c>
      <c r="C99" s="13"/>
      <c r="D99" s="63"/>
      <c r="E99" s="13"/>
      <c r="F99" s="60"/>
      <c r="G99" s="64"/>
      <c r="H99" s="13"/>
    </row>
    <row r="100" spans="1:8" ht="10.5" customHeight="1">
      <c r="A100" s="12"/>
      <c r="B100" s="2">
        <v>99</v>
      </c>
      <c r="C100" s="13"/>
      <c r="D100" s="63"/>
      <c r="E100" s="13"/>
      <c r="F100" s="60"/>
      <c r="G100" s="64"/>
      <c r="H100" s="13"/>
    </row>
    <row r="101" spans="1:8" ht="10.5" customHeight="1">
      <c r="A101" s="12"/>
      <c r="B101" s="2">
        <v>100</v>
      </c>
      <c r="C101" s="13"/>
      <c r="D101" s="63"/>
      <c r="E101" s="13"/>
      <c r="F101" s="60"/>
      <c r="G101" s="64"/>
      <c r="H101" s="13"/>
    </row>
    <row r="102" spans="1:8" ht="10.5" customHeight="1">
      <c r="A102" s="12"/>
      <c r="B102" s="2">
        <v>101</v>
      </c>
      <c r="C102" s="13"/>
      <c r="D102" s="63"/>
      <c r="E102" s="13"/>
      <c r="F102" s="60"/>
      <c r="G102" s="64"/>
      <c r="H102" s="13"/>
    </row>
    <row r="103" spans="1:8" ht="10.5" customHeight="1">
      <c r="A103" s="12"/>
      <c r="B103" s="2">
        <v>102</v>
      </c>
      <c r="C103" s="13"/>
      <c r="D103" s="63"/>
      <c r="E103" s="13"/>
      <c r="F103" s="60"/>
      <c r="G103" s="64"/>
      <c r="H103" s="13"/>
    </row>
    <row r="104" spans="1:8" ht="10.5" customHeight="1">
      <c r="A104" s="12"/>
      <c r="B104" s="2">
        <v>103</v>
      </c>
      <c r="C104" s="13"/>
      <c r="D104" s="63"/>
      <c r="E104" s="13"/>
      <c r="F104" s="60"/>
      <c r="G104" s="64"/>
      <c r="H104" s="13"/>
    </row>
    <row r="105" spans="1:8" ht="10.5" customHeight="1">
      <c r="A105" s="12"/>
      <c r="B105" s="2">
        <v>104</v>
      </c>
      <c r="C105" s="13"/>
      <c r="D105" s="63"/>
      <c r="E105" s="13"/>
      <c r="F105" s="60"/>
      <c r="G105" s="64"/>
      <c r="H105" s="13"/>
    </row>
    <row r="106" spans="1:8" ht="10.5" customHeight="1">
      <c r="A106" s="12"/>
      <c r="B106" s="2">
        <v>105</v>
      </c>
      <c r="C106" s="13"/>
      <c r="D106" s="63"/>
      <c r="E106" s="13"/>
      <c r="F106" s="60"/>
      <c r="G106" s="64"/>
      <c r="H106" s="13"/>
    </row>
    <row r="107" spans="1:8" ht="10.5" customHeight="1">
      <c r="A107" s="12"/>
      <c r="B107" s="2">
        <v>106</v>
      </c>
      <c r="C107" s="13"/>
      <c r="D107" s="63"/>
      <c r="E107" s="13"/>
      <c r="F107" s="60"/>
      <c r="G107" s="64"/>
      <c r="H107" s="13"/>
    </row>
    <row r="108" spans="1:8" ht="10.5" customHeight="1">
      <c r="A108" s="12"/>
      <c r="B108" s="2">
        <v>107</v>
      </c>
      <c r="C108" s="13"/>
      <c r="D108" s="63"/>
      <c r="E108" s="13"/>
      <c r="F108" s="60"/>
      <c r="G108" s="64"/>
      <c r="H108" s="13"/>
    </row>
    <row r="109" spans="1:8" ht="10.5" customHeight="1">
      <c r="A109" s="12"/>
      <c r="B109" s="2">
        <v>108</v>
      </c>
      <c r="C109" s="13"/>
      <c r="D109" s="63"/>
      <c r="E109" s="13"/>
      <c r="F109" s="60"/>
      <c r="G109" s="64"/>
      <c r="H109" s="13"/>
    </row>
    <row r="110" spans="1:8" ht="10.5" customHeight="1">
      <c r="A110" s="12"/>
      <c r="B110" s="2">
        <v>109</v>
      </c>
      <c r="C110" s="13"/>
      <c r="D110" s="63"/>
      <c r="E110" s="13"/>
      <c r="F110" s="60"/>
      <c r="G110" s="64"/>
      <c r="H110" s="13"/>
    </row>
    <row r="111" spans="1:8" ht="10.5" customHeight="1">
      <c r="A111" s="12"/>
      <c r="B111" s="2">
        <v>110</v>
      </c>
      <c r="C111" s="13"/>
      <c r="D111" s="63"/>
      <c r="E111" s="13"/>
      <c r="F111" s="60"/>
      <c r="G111" s="64"/>
      <c r="H111" s="13"/>
    </row>
    <row r="112" spans="1:8" ht="10.5" customHeight="1">
      <c r="A112" s="12"/>
      <c r="B112" s="2">
        <v>111</v>
      </c>
      <c r="C112" s="13"/>
      <c r="D112" s="63"/>
      <c r="E112" s="13"/>
      <c r="F112" s="60"/>
      <c r="G112" s="64"/>
      <c r="H112" s="13"/>
    </row>
    <row r="113" spans="1:8" ht="10.5" customHeight="1">
      <c r="A113" s="12"/>
      <c r="B113" s="2">
        <v>112</v>
      </c>
      <c r="C113" s="13"/>
      <c r="D113" s="63"/>
      <c r="E113" s="13"/>
      <c r="F113" s="60"/>
      <c r="G113" s="64"/>
      <c r="H113" s="13"/>
    </row>
    <row r="114" spans="1:8" ht="10.5" customHeight="1">
      <c r="A114" s="12"/>
      <c r="B114" s="2">
        <v>113</v>
      </c>
      <c r="C114" s="13"/>
      <c r="D114" s="63"/>
      <c r="E114" s="13"/>
      <c r="F114" s="60"/>
      <c r="G114" s="64"/>
      <c r="H114" s="13"/>
    </row>
    <row r="115" spans="1:8" ht="10.5" customHeight="1">
      <c r="A115" s="12"/>
      <c r="B115" s="2">
        <v>114</v>
      </c>
      <c r="C115" s="13"/>
      <c r="D115" s="63"/>
      <c r="E115" s="13"/>
      <c r="F115" s="60"/>
      <c r="G115" s="64"/>
      <c r="H115" s="13"/>
    </row>
    <row r="116" spans="1:8" ht="10.5" customHeight="1">
      <c r="A116" s="12"/>
      <c r="B116" s="2">
        <v>115</v>
      </c>
      <c r="C116" s="13"/>
      <c r="D116" s="63"/>
      <c r="E116" s="13"/>
      <c r="F116" s="60"/>
      <c r="G116" s="64"/>
      <c r="H116" s="13"/>
    </row>
    <row r="117" spans="1:8" ht="10.5" customHeight="1">
      <c r="A117" s="12"/>
      <c r="B117" s="2">
        <v>116</v>
      </c>
      <c r="C117" s="13"/>
      <c r="D117" s="63"/>
      <c r="E117" s="13"/>
      <c r="F117" s="60"/>
      <c r="G117" s="64"/>
      <c r="H117" s="13"/>
    </row>
    <row r="118" spans="1:8" ht="10.5" customHeight="1">
      <c r="A118" s="12"/>
      <c r="B118" s="2">
        <v>117</v>
      </c>
      <c r="C118" s="13"/>
      <c r="D118" s="63"/>
      <c r="E118" s="13"/>
      <c r="F118" s="60"/>
      <c r="G118" s="64"/>
      <c r="H118" s="13"/>
    </row>
    <row r="119" spans="1:8" ht="10.5" customHeight="1">
      <c r="A119" s="12"/>
      <c r="B119" s="2">
        <v>118</v>
      </c>
      <c r="C119" s="13"/>
      <c r="D119" s="63"/>
      <c r="E119" s="13"/>
      <c r="F119" s="60"/>
      <c r="G119" s="64"/>
      <c r="H119" s="13"/>
    </row>
    <row r="120" spans="1:8" ht="10.5" customHeight="1">
      <c r="A120" s="12"/>
      <c r="B120" s="2">
        <v>119</v>
      </c>
      <c r="C120" s="13"/>
      <c r="D120" s="63"/>
      <c r="E120" s="13"/>
      <c r="F120" s="60"/>
      <c r="G120" s="64"/>
      <c r="H120" s="13"/>
    </row>
    <row r="121" spans="1:8" ht="10.5" customHeight="1">
      <c r="A121" s="12"/>
      <c r="B121" s="2">
        <v>120</v>
      </c>
      <c r="C121" s="13"/>
      <c r="D121" s="63"/>
      <c r="E121" s="13"/>
      <c r="F121" s="60"/>
      <c r="G121" s="64"/>
      <c r="H121" s="13"/>
    </row>
    <row r="122" spans="1:8" ht="10.5" customHeight="1">
      <c r="A122" s="12"/>
      <c r="B122" s="2">
        <v>121</v>
      </c>
      <c r="C122" s="13"/>
      <c r="D122" s="63"/>
      <c r="E122" s="13"/>
      <c r="F122" s="60"/>
      <c r="G122" s="64"/>
      <c r="H122" s="13"/>
    </row>
    <row r="123" spans="1:8" ht="10.5" customHeight="1">
      <c r="A123" s="12"/>
      <c r="B123" s="2">
        <v>122</v>
      </c>
      <c r="C123" s="13"/>
      <c r="D123" s="63"/>
      <c r="E123" s="13"/>
      <c r="F123" s="60"/>
      <c r="G123" s="64"/>
      <c r="H123" s="13"/>
    </row>
    <row r="124" spans="1:8" ht="10.5" customHeight="1">
      <c r="A124" s="12"/>
      <c r="B124" s="2">
        <v>123</v>
      </c>
      <c r="C124" s="13"/>
      <c r="D124" s="63"/>
      <c r="E124" s="13"/>
      <c r="F124" s="60"/>
      <c r="G124" s="64"/>
      <c r="H124" s="13"/>
    </row>
    <row r="125" spans="1:8" ht="10.5" customHeight="1">
      <c r="A125" s="12"/>
      <c r="B125" s="2">
        <v>124</v>
      </c>
      <c r="C125" s="13"/>
      <c r="D125" s="63"/>
      <c r="E125" s="13"/>
      <c r="F125" s="60"/>
      <c r="G125" s="64"/>
      <c r="H125" s="13"/>
    </row>
    <row r="126" spans="1:8" ht="10.5" customHeight="1">
      <c r="A126" s="12"/>
      <c r="B126" s="2">
        <v>125</v>
      </c>
      <c r="C126" s="13"/>
      <c r="D126" s="63"/>
      <c r="E126" s="13"/>
      <c r="F126" s="60"/>
      <c r="G126" s="64"/>
      <c r="H126" s="13"/>
    </row>
    <row r="127" spans="1:8" ht="10.5" customHeight="1">
      <c r="A127" s="12"/>
      <c r="B127" s="2">
        <v>126</v>
      </c>
      <c r="C127" s="13"/>
      <c r="D127" s="63"/>
      <c r="E127" s="13"/>
      <c r="F127" s="60"/>
      <c r="G127" s="64"/>
      <c r="H127" s="13"/>
    </row>
    <row r="128" spans="1:8" ht="10.5" customHeight="1">
      <c r="A128" s="12"/>
      <c r="B128" s="2">
        <v>127</v>
      </c>
      <c r="C128" s="13"/>
      <c r="D128" s="63"/>
      <c r="E128" s="13"/>
      <c r="F128" s="60"/>
      <c r="G128" s="64"/>
      <c r="H128" s="13"/>
    </row>
    <row r="129" spans="1:8" ht="10.5" customHeight="1">
      <c r="A129" s="12"/>
      <c r="B129" s="2">
        <v>128</v>
      </c>
      <c r="C129" s="13"/>
      <c r="D129" s="63"/>
      <c r="E129" s="13"/>
      <c r="F129" s="60"/>
      <c r="G129" s="64"/>
      <c r="H129" s="13"/>
    </row>
    <row r="130" spans="1:8" ht="10.5" customHeight="1">
      <c r="A130" s="12"/>
      <c r="B130" s="2">
        <v>129</v>
      </c>
      <c r="C130" s="13"/>
      <c r="D130" s="63"/>
      <c r="E130" s="13"/>
      <c r="F130" s="60"/>
      <c r="G130" s="64"/>
      <c r="H130" s="13"/>
    </row>
    <row r="131" spans="1:8" ht="10.5" customHeight="1">
      <c r="A131" s="12"/>
      <c r="B131" s="2">
        <v>130</v>
      </c>
      <c r="C131" s="13"/>
      <c r="D131" s="63"/>
      <c r="E131" s="13"/>
      <c r="F131" s="60"/>
      <c r="G131" s="64"/>
      <c r="H131" s="13"/>
    </row>
    <row r="132" spans="1:8" ht="10.5" customHeight="1">
      <c r="A132" s="12"/>
      <c r="B132" s="2">
        <v>131</v>
      </c>
      <c r="C132" s="13"/>
      <c r="D132" s="63"/>
      <c r="E132" s="13"/>
      <c r="F132" s="60"/>
      <c r="G132" s="64"/>
      <c r="H132" s="13"/>
    </row>
    <row r="133" spans="1:8" ht="10.5" customHeight="1">
      <c r="A133" s="12"/>
      <c r="B133" s="2">
        <v>132</v>
      </c>
      <c r="C133" s="13"/>
      <c r="D133" s="63"/>
      <c r="E133" s="13"/>
      <c r="F133" s="60"/>
      <c r="G133" s="64"/>
      <c r="H133" s="13"/>
    </row>
    <row r="134" spans="1:8" ht="10.5" customHeight="1">
      <c r="A134" s="12"/>
      <c r="B134" s="2">
        <v>133</v>
      </c>
      <c r="C134" s="13"/>
      <c r="D134" s="63"/>
      <c r="E134" s="13"/>
      <c r="F134" s="60"/>
      <c r="G134" s="64"/>
      <c r="H134" s="13"/>
    </row>
    <row r="135" spans="1:8" ht="10.5" customHeight="1">
      <c r="A135" s="12"/>
      <c r="B135" s="2">
        <v>134</v>
      </c>
      <c r="C135" s="13"/>
      <c r="D135" s="63"/>
      <c r="E135" s="13"/>
      <c r="F135" s="60"/>
      <c r="G135" s="64"/>
      <c r="H135" s="13"/>
    </row>
    <row r="136" spans="1:8" ht="10.5" customHeight="1">
      <c r="A136" s="12"/>
      <c r="B136" s="2">
        <v>135</v>
      </c>
      <c r="C136" s="13"/>
      <c r="D136" s="63"/>
      <c r="E136" s="13"/>
      <c r="F136" s="60"/>
      <c r="G136" s="64"/>
      <c r="H136" s="13"/>
    </row>
    <row r="137" spans="1:8" ht="10.5" customHeight="1">
      <c r="A137" s="12"/>
      <c r="B137" s="2">
        <v>136</v>
      </c>
      <c r="C137" s="13"/>
      <c r="D137" s="63"/>
      <c r="E137" s="13"/>
      <c r="F137" s="60"/>
      <c r="G137" s="64"/>
      <c r="H137" s="13"/>
    </row>
    <row r="138" spans="1:8" ht="10.5" customHeight="1">
      <c r="A138" s="12"/>
      <c r="B138" s="2">
        <v>137</v>
      </c>
      <c r="C138" s="13"/>
      <c r="D138" s="63"/>
      <c r="E138" s="13"/>
      <c r="F138" s="60"/>
      <c r="G138" s="64"/>
      <c r="H138" s="13"/>
    </row>
    <row r="139" spans="1:8" ht="10.5" customHeight="1">
      <c r="A139" s="12"/>
      <c r="B139" s="2">
        <v>138</v>
      </c>
      <c r="C139" s="13"/>
      <c r="D139" s="63"/>
      <c r="E139" s="13"/>
      <c r="F139" s="60"/>
      <c r="G139" s="64"/>
      <c r="H139" s="13"/>
    </row>
    <row r="140" spans="1:8" ht="10.5" customHeight="1">
      <c r="A140" s="12"/>
      <c r="B140" s="2">
        <v>139</v>
      </c>
      <c r="C140" s="13"/>
      <c r="D140" s="63"/>
      <c r="E140" s="13"/>
      <c r="F140" s="60"/>
      <c r="G140" s="64"/>
      <c r="H140" s="13"/>
    </row>
    <row r="141" spans="1:8" ht="10.5" customHeight="1">
      <c r="A141" s="12"/>
      <c r="B141" s="2">
        <v>140</v>
      </c>
      <c r="C141" s="13"/>
      <c r="D141" s="63"/>
      <c r="E141" s="13"/>
      <c r="F141" s="60"/>
      <c r="G141" s="64"/>
      <c r="H141" s="13"/>
    </row>
    <row r="142" spans="1:8" ht="10.5" customHeight="1">
      <c r="A142" s="12"/>
      <c r="B142" s="2">
        <v>141</v>
      </c>
      <c r="C142" s="13"/>
      <c r="D142" s="63"/>
      <c r="E142" s="13"/>
      <c r="F142" s="60"/>
      <c r="G142" s="64"/>
      <c r="H142" s="13"/>
    </row>
    <row r="143" spans="1:8" ht="10.5" customHeight="1">
      <c r="A143" s="12"/>
      <c r="B143" s="2">
        <v>142</v>
      </c>
      <c r="C143" s="13"/>
      <c r="D143" s="63"/>
      <c r="E143" s="13"/>
      <c r="F143" s="60"/>
      <c r="G143" s="64"/>
      <c r="H143" s="13"/>
    </row>
    <row r="144" spans="1:8" ht="10.5" customHeight="1">
      <c r="A144" s="12"/>
      <c r="B144" s="2">
        <v>143</v>
      </c>
      <c r="C144" s="13"/>
      <c r="D144" s="63"/>
      <c r="E144" s="13"/>
      <c r="F144" s="60"/>
      <c r="G144" s="64"/>
      <c r="H144" s="13"/>
    </row>
    <row r="145" spans="1:8" ht="10.5" customHeight="1">
      <c r="A145" s="12"/>
      <c r="B145" s="2">
        <v>144</v>
      </c>
      <c r="C145" s="13"/>
      <c r="D145" s="63"/>
      <c r="E145" s="13"/>
      <c r="F145" s="60"/>
      <c r="G145" s="64"/>
      <c r="H145" s="13"/>
    </row>
    <row r="146" spans="1:8" ht="10.5" customHeight="1">
      <c r="A146" s="12"/>
      <c r="B146" s="2">
        <v>145</v>
      </c>
      <c r="C146" s="13"/>
      <c r="D146" s="63"/>
      <c r="E146" s="13"/>
      <c r="F146" s="60"/>
      <c r="G146" s="64"/>
      <c r="H146" s="13"/>
    </row>
    <row r="147" spans="1:8" ht="10.5" customHeight="1">
      <c r="A147" s="12"/>
      <c r="B147" s="2">
        <v>146</v>
      </c>
      <c r="C147" s="13"/>
      <c r="D147" s="63"/>
      <c r="E147" s="13"/>
      <c r="F147" s="60"/>
      <c r="G147" s="64"/>
      <c r="H147" s="13"/>
    </row>
    <row r="148" spans="1:8" ht="10.5" customHeight="1">
      <c r="A148" s="12"/>
      <c r="B148" s="2">
        <v>147</v>
      </c>
      <c r="C148" s="13"/>
      <c r="D148" s="63"/>
      <c r="E148" s="13"/>
      <c r="F148" s="60"/>
      <c r="G148" s="64"/>
      <c r="H148" s="13"/>
    </row>
    <row r="149" spans="1:8" ht="10.5" customHeight="1">
      <c r="A149" s="12"/>
      <c r="B149" s="2">
        <v>148</v>
      </c>
      <c r="C149" s="13"/>
      <c r="D149" s="63"/>
      <c r="E149" s="13"/>
      <c r="F149" s="60"/>
      <c r="G149" s="64"/>
      <c r="H149" s="13"/>
    </row>
    <row r="150" spans="1:8" ht="10.5" customHeight="1">
      <c r="A150" s="12"/>
      <c r="B150" s="2">
        <v>149</v>
      </c>
      <c r="C150" s="13"/>
      <c r="D150" s="63"/>
      <c r="E150" s="13"/>
      <c r="F150" s="60"/>
      <c r="G150" s="64"/>
      <c r="H150" s="13"/>
    </row>
    <row r="151" spans="1:8" ht="10.5" customHeight="1">
      <c r="A151" s="12"/>
      <c r="B151" s="2">
        <v>150</v>
      </c>
      <c r="C151" s="13"/>
      <c r="D151" s="63"/>
      <c r="E151" s="13"/>
      <c r="F151" s="60"/>
      <c r="G151" s="64"/>
      <c r="H151" s="13"/>
    </row>
    <row r="152" spans="1:8" ht="10.5" customHeight="1">
      <c r="A152" s="12"/>
      <c r="B152" s="2">
        <v>151</v>
      </c>
      <c r="C152" s="13"/>
      <c r="D152" s="63"/>
      <c r="E152" s="13"/>
      <c r="F152" s="60"/>
      <c r="G152" s="64"/>
      <c r="H152" s="13"/>
    </row>
    <row r="153" spans="1:8" ht="10.5" customHeight="1">
      <c r="A153" s="12"/>
      <c r="B153" s="2">
        <v>152</v>
      </c>
      <c r="C153" s="13"/>
      <c r="D153" s="63"/>
      <c r="E153" s="13"/>
      <c r="F153" s="60"/>
      <c r="G153" s="64"/>
      <c r="H153" s="13"/>
    </row>
    <row r="154" spans="1:8" ht="10.5" customHeight="1">
      <c r="A154" s="12"/>
      <c r="B154" s="2">
        <v>153</v>
      </c>
      <c r="C154" s="13"/>
      <c r="D154" s="63"/>
      <c r="E154" s="13"/>
      <c r="F154" s="60"/>
      <c r="G154" s="64"/>
      <c r="H154" s="13"/>
    </row>
    <row r="155" spans="1:8" ht="10.5" customHeight="1">
      <c r="A155" s="12"/>
      <c r="B155" s="2">
        <v>154</v>
      </c>
      <c r="C155" s="13"/>
      <c r="D155" s="63"/>
      <c r="E155" s="13"/>
      <c r="F155" s="60"/>
      <c r="G155" s="64"/>
      <c r="H155" s="13"/>
    </row>
    <row r="156" spans="1:8" ht="10.5" customHeight="1">
      <c r="A156" s="12"/>
      <c r="B156" s="2">
        <v>155</v>
      </c>
      <c r="C156" s="13"/>
      <c r="D156" s="63"/>
      <c r="E156" s="13"/>
      <c r="F156" s="60"/>
      <c r="G156" s="64"/>
      <c r="H156" s="13"/>
    </row>
    <row r="157" spans="1:8" ht="10.5" customHeight="1">
      <c r="A157" s="12"/>
      <c r="B157" s="2">
        <v>156</v>
      </c>
      <c r="C157" s="13"/>
      <c r="D157" s="63"/>
      <c r="E157" s="13"/>
      <c r="F157" s="60"/>
      <c r="G157" s="64"/>
      <c r="H157" s="13"/>
    </row>
    <row r="158" spans="1:8" ht="10.5" customHeight="1">
      <c r="A158" s="12"/>
      <c r="B158" s="2">
        <v>157</v>
      </c>
      <c r="C158" s="13"/>
      <c r="D158" s="63"/>
      <c r="E158" s="13"/>
      <c r="F158" s="60"/>
      <c r="G158" s="64"/>
      <c r="H158" s="13"/>
    </row>
    <row r="159" spans="1:8" ht="10.5" customHeight="1">
      <c r="A159" s="12"/>
      <c r="B159" s="2">
        <v>158</v>
      </c>
      <c r="C159" s="13"/>
      <c r="D159" s="63"/>
      <c r="E159" s="13"/>
      <c r="F159" s="60"/>
      <c r="G159" s="64"/>
      <c r="H159" s="13"/>
    </row>
    <row r="160" spans="1:8" ht="10.5" customHeight="1">
      <c r="A160" s="12"/>
      <c r="B160" s="2">
        <v>159</v>
      </c>
      <c r="C160" s="13"/>
      <c r="D160" s="63"/>
      <c r="E160" s="13"/>
      <c r="F160" s="60"/>
      <c r="G160" s="64"/>
      <c r="H160" s="13"/>
    </row>
    <row r="161" spans="1:8" ht="10.5" customHeight="1">
      <c r="A161" s="12"/>
      <c r="B161" s="2">
        <v>160</v>
      </c>
      <c r="C161" s="13"/>
      <c r="D161" s="63"/>
      <c r="E161" s="13"/>
      <c r="F161" s="60"/>
      <c r="G161" s="64"/>
      <c r="H161" s="13"/>
    </row>
    <row r="162" spans="1:8" ht="10.5" customHeight="1">
      <c r="A162" s="12"/>
      <c r="B162" s="2">
        <v>161</v>
      </c>
      <c r="C162" s="13"/>
      <c r="D162" s="63"/>
      <c r="E162" s="13"/>
      <c r="F162" s="60"/>
      <c r="G162" s="64"/>
      <c r="H162" s="13"/>
    </row>
    <row r="163" spans="1:8" ht="10.5" customHeight="1">
      <c r="A163" s="12"/>
      <c r="B163" s="2">
        <v>162</v>
      </c>
      <c r="C163" s="13"/>
      <c r="D163" s="63"/>
      <c r="E163" s="13"/>
      <c r="F163" s="60"/>
      <c r="G163" s="64"/>
      <c r="H163" s="13"/>
    </row>
    <row r="164" spans="1:8" ht="10.5" customHeight="1">
      <c r="A164" s="12"/>
      <c r="B164" s="2">
        <v>163</v>
      </c>
      <c r="C164" s="13"/>
      <c r="D164" s="63"/>
      <c r="E164" s="13"/>
      <c r="F164" s="60"/>
      <c r="G164" s="64"/>
      <c r="H164" s="13"/>
    </row>
    <row r="165" spans="1:8" ht="10.5" customHeight="1">
      <c r="A165" s="12"/>
      <c r="B165" s="2">
        <v>164</v>
      </c>
      <c r="C165" s="13"/>
      <c r="D165" s="63"/>
      <c r="E165" s="13"/>
      <c r="F165" s="60"/>
      <c r="G165" s="64"/>
      <c r="H165" s="13"/>
    </row>
    <row r="166" spans="1:8" ht="10.5" customHeight="1">
      <c r="A166" s="12"/>
      <c r="B166" s="2">
        <v>165</v>
      </c>
      <c r="C166" s="13"/>
      <c r="D166" s="63"/>
      <c r="E166" s="13"/>
      <c r="F166" s="60"/>
      <c r="G166" s="64"/>
      <c r="H166" s="13"/>
    </row>
    <row r="167" spans="1:8" ht="10.5" customHeight="1">
      <c r="A167" s="12"/>
      <c r="B167" s="2">
        <v>166</v>
      </c>
      <c r="C167" s="13"/>
      <c r="D167" s="63"/>
      <c r="E167" s="13"/>
      <c r="F167" s="60"/>
      <c r="G167" s="64"/>
      <c r="H167" s="13"/>
    </row>
    <row r="168" spans="1:8" ht="10.5" customHeight="1">
      <c r="A168" s="12"/>
      <c r="B168" s="2">
        <v>167</v>
      </c>
      <c r="C168" s="13"/>
      <c r="D168" s="63"/>
      <c r="E168" s="13"/>
      <c r="F168" s="60"/>
      <c r="G168" s="64"/>
      <c r="H168" s="13"/>
    </row>
    <row r="169" spans="1:8" ht="10.5" customHeight="1">
      <c r="A169" s="12"/>
      <c r="B169" s="2">
        <v>168</v>
      </c>
      <c r="C169" s="13"/>
      <c r="D169" s="63"/>
      <c r="E169" s="13"/>
      <c r="F169" s="60"/>
      <c r="G169" s="64"/>
      <c r="H169" s="13"/>
    </row>
    <row r="170" spans="1:8" ht="10.5" customHeight="1">
      <c r="A170" s="12"/>
      <c r="B170" s="2">
        <v>169</v>
      </c>
      <c r="C170" s="13"/>
      <c r="D170" s="63"/>
      <c r="E170" s="13"/>
      <c r="F170" s="60"/>
      <c r="G170" s="64"/>
      <c r="H170" s="13"/>
    </row>
    <row r="171" spans="1:8" ht="10.5" customHeight="1">
      <c r="A171" s="12"/>
      <c r="B171" s="2">
        <v>170</v>
      </c>
      <c r="C171" s="13"/>
      <c r="D171" s="63"/>
      <c r="E171" s="13"/>
      <c r="F171" s="60"/>
      <c r="G171" s="64"/>
      <c r="H171" s="13"/>
    </row>
    <row r="172" spans="1:8" ht="10.5" customHeight="1">
      <c r="A172" s="12"/>
      <c r="B172" s="2">
        <v>171</v>
      </c>
      <c r="C172" s="13"/>
      <c r="D172" s="63"/>
      <c r="E172" s="13"/>
      <c r="F172" s="60"/>
      <c r="G172" s="64"/>
      <c r="H172" s="13"/>
    </row>
    <row r="173" spans="1:8" ht="10.5" customHeight="1">
      <c r="A173" s="12"/>
      <c r="B173" s="2">
        <v>172</v>
      </c>
      <c r="C173" s="13"/>
      <c r="D173" s="63"/>
      <c r="E173" s="13"/>
      <c r="F173" s="60"/>
      <c r="G173" s="64"/>
      <c r="H173" s="13"/>
    </row>
    <row r="174" spans="1:8" ht="10.5" customHeight="1">
      <c r="A174" s="12"/>
      <c r="B174" s="2">
        <v>173</v>
      </c>
      <c r="C174" s="13"/>
      <c r="D174" s="63"/>
      <c r="E174" s="13"/>
      <c r="F174" s="60"/>
      <c r="G174" s="64"/>
      <c r="H174" s="13"/>
    </row>
    <row r="175" spans="1:8" ht="10.5" customHeight="1">
      <c r="A175" s="12"/>
      <c r="B175" s="2">
        <v>174</v>
      </c>
      <c r="C175" s="13"/>
      <c r="D175" s="63"/>
      <c r="E175" s="13"/>
      <c r="F175" s="60"/>
      <c r="G175" s="64"/>
      <c r="H175" s="13"/>
    </row>
    <row r="176" spans="1:8" ht="10.5" customHeight="1">
      <c r="A176" s="12"/>
      <c r="B176" s="2">
        <v>175</v>
      </c>
      <c r="C176" s="13"/>
      <c r="D176" s="63"/>
      <c r="E176" s="13"/>
      <c r="F176" s="60"/>
      <c r="G176" s="64"/>
      <c r="H176" s="13"/>
    </row>
    <row r="177" spans="1:8" ht="10.5" customHeight="1">
      <c r="A177" s="12"/>
      <c r="B177" s="2">
        <v>176</v>
      </c>
      <c r="C177" s="13"/>
      <c r="D177" s="63"/>
      <c r="E177" s="13"/>
      <c r="F177" s="60"/>
      <c r="G177" s="64"/>
      <c r="H177" s="13"/>
    </row>
    <row r="178" spans="1:8" ht="10.5" customHeight="1">
      <c r="A178" s="12"/>
      <c r="B178" s="2">
        <v>177</v>
      </c>
      <c r="C178" s="13"/>
      <c r="D178" s="63"/>
      <c r="E178" s="13"/>
      <c r="F178" s="60"/>
      <c r="G178" s="64"/>
      <c r="H178" s="13"/>
    </row>
    <row r="179" spans="1:8" ht="10.5" customHeight="1">
      <c r="A179" s="12"/>
      <c r="B179" s="2">
        <v>178</v>
      </c>
      <c r="C179" s="13"/>
      <c r="D179" s="63"/>
      <c r="E179" s="13"/>
      <c r="F179" s="60"/>
      <c r="G179" s="64"/>
      <c r="H179" s="13"/>
    </row>
    <row r="180" spans="1:8" ht="10.5" customHeight="1">
      <c r="A180" s="12"/>
      <c r="B180" s="2">
        <v>179</v>
      </c>
      <c r="C180" s="13"/>
      <c r="D180" s="63"/>
      <c r="E180" s="13"/>
      <c r="F180" s="60"/>
      <c r="G180" s="64"/>
      <c r="H180" s="13"/>
    </row>
    <row r="181" spans="1:8" ht="10.5" customHeight="1">
      <c r="A181" s="12"/>
      <c r="B181" s="2">
        <v>180</v>
      </c>
      <c r="C181" s="13"/>
      <c r="D181" s="63"/>
      <c r="E181" s="13"/>
      <c r="F181" s="60"/>
      <c r="G181" s="64"/>
      <c r="H181" s="13"/>
    </row>
    <row r="182" spans="1:8" ht="10.5" customHeight="1">
      <c r="A182" s="12"/>
      <c r="B182" s="2">
        <v>181</v>
      </c>
      <c r="C182" s="13"/>
      <c r="D182" s="63"/>
      <c r="E182" s="13"/>
      <c r="F182" s="60"/>
      <c r="G182" s="64"/>
      <c r="H182" s="13"/>
    </row>
    <row r="183" spans="1:8" ht="10.5" customHeight="1">
      <c r="A183" s="12"/>
      <c r="B183" s="2">
        <v>182</v>
      </c>
      <c r="C183" s="13"/>
      <c r="D183" s="63"/>
      <c r="E183" s="13"/>
      <c r="F183" s="60"/>
      <c r="G183" s="64"/>
      <c r="H183" s="13"/>
    </row>
    <row r="184" spans="1:8" ht="10.5" customHeight="1">
      <c r="A184" s="12"/>
      <c r="B184" s="2">
        <v>183</v>
      </c>
      <c r="C184" s="13"/>
      <c r="D184" s="63"/>
      <c r="E184" s="13"/>
      <c r="F184" s="60"/>
      <c r="G184" s="64"/>
      <c r="H184" s="13"/>
    </row>
    <row r="185" spans="1:8" ht="10.5" customHeight="1">
      <c r="A185" s="12"/>
      <c r="B185" s="2">
        <v>184</v>
      </c>
      <c r="C185" s="13"/>
      <c r="D185" s="63"/>
      <c r="E185" s="13"/>
      <c r="F185" s="60"/>
      <c r="G185" s="64"/>
      <c r="H185" s="13"/>
    </row>
    <row r="186" spans="1:8" ht="10.5" customHeight="1">
      <c r="A186" s="12"/>
      <c r="B186" s="2">
        <v>185</v>
      </c>
      <c r="C186" s="13"/>
      <c r="D186" s="63"/>
      <c r="E186" s="13"/>
      <c r="F186" s="60"/>
      <c r="G186" s="64"/>
      <c r="H186" s="13"/>
    </row>
    <row r="187" spans="1:8" ht="10.5" customHeight="1">
      <c r="A187" s="12"/>
      <c r="B187" s="2">
        <v>186</v>
      </c>
      <c r="C187" s="13"/>
      <c r="D187" s="63"/>
      <c r="E187" s="13"/>
      <c r="F187" s="60"/>
      <c r="G187" s="64"/>
      <c r="H187" s="13"/>
    </row>
    <row r="188" spans="1:8" ht="10.5" customHeight="1">
      <c r="A188" s="12"/>
      <c r="B188" s="2">
        <v>187</v>
      </c>
      <c r="C188" s="13"/>
      <c r="D188" s="63"/>
      <c r="E188" s="13"/>
      <c r="F188" s="60"/>
      <c r="G188" s="64"/>
      <c r="H188" s="13"/>
    </row>
    <row r="189" spans="1:8" ht="10.5" customHeight="1">
      <c r="A189" s="12"/>
      <c r="B189" s="2">
        <v>188</v>
      </c>
      <c r="C189" s="13"/>
      <c r="D189" s="63"/>
      <c r="E189" s="13"/>
      <c r="F189" s="60"/>
      <c r="G189" s="64"/>
      <c r="H189" s="13"/>
    </row>
    <row r="190" spans="1:8" ht="10.5" customHeight="1">
      <c r="A190" s="12"/>
      <c r="B190" s="2">
        <v>189</v>
      </c>
      <c r="C190" s="13"/>
      <c r="D190" s="63"/>
      <c r="E190" s="13"/>
      <c r="F190" s="60"/>
      <c r="G190" s="64"/>
      <c r="H190" s="13"/>
    </row>
    <row r="191" spans="1:8" ht="10.5" customHeight="1">
      <c r="A191" s="12"/>
      <c r="B191" s="2">
        <v>190</v>
      </c>
      <c r="C191" s="13"/>
      <c r="D191" s="63"/>
      <c r="E191" s="13"/>
      <c r="F191" s="60"/>
      <c r="G191" s="64"/>
      <c r="H191" s="13"/>
    </row>
    <row r="192" spans="1:8" ht="10.5" customHeight="1">
      <c r="A192" s="12"/>
      <c r="B192" s="2">
        <v>191</v>
      </c>
      <c r="C192" s="13"/>
      <c r="D192" s="63"/>
      <c r="E192" s="13"/>
      <c r="F192" s="60"/>
      <c r="G192" s="64"/>
      <c r="H192" s="13"/>
    </row>
    <row r="193" spans="1:8" ht="10.5" customHeight="1">
      <c r="A193" s="12"/>
      <c r="B193" s="2">
        <v>192</v>
      </c>
      <c r="C193" s="13"/>
      <c r="D193" s="63"/>
      <c r="E193" s="13"/>
      <c r="F193" s="60"/>
      <c r="G193" s="64"/>
      <c r="H193" s="13"/>
    </row>
    <row r="194" spans="1:8" ht="10.5" customHeight="1">
      <c r="A194" s="12"/>
      <c r="B194" s="2">
        <v>193</v>
      </c>
      <c r="C194" s="13"/>
      <c r="D194" s="63"/>
      <c r="E194" s="13"/>
      <c r="F194" s="60"/>
      <c r="G194" s="64"/>
      <c r="H194" s="13"/>
    </row>
    <row r="195" spans="1:8" ht="10.5" customHeight="1">
      <c r="A195" s="12"/>
      <c r="B195" s="2">
        <v>194</v>
      </c>
      <c r="C195" s="13"/>
      <c r="D195" s="63"/>
      <c r="E195" s="13"/>
      <c r="F195" s="60"/>
      <c r="G195" s="64"/>
      <c r="H195" s="13"/>
    </row>
    <row r="196" spans="1:8" ht="10.5" customHeight="1">
      <c r="A196" s="12"/>
      <c r="B196" s="2">
        <v>195</v>
      </c>
      <c r="C196" s="13"/>
      <c r="D196" s="63"/>
      <c r="E196" s="13"/>
      <c r="F196" s="60"/>
      <c r="G196" s="64"/>
      <c r="H196" s="13"/>
    </row>
    <row r="197" spans="1:8" ht="10.5" customHeight="1">
      <c r="A197" s="12"/>
      <c r="B197" s="2">
        <v>196</v>
      </c>
      <c r="C197" s="13"/>
      <c r="D197" s="63"/>
      <c r="E197" s="13"/>
      <c r="F197" s="60"/>
      <c r="G197" s="64"/>
      <c r="H197" s="13"/>
    </row>
    <row r="198" spans="1:8" ht="10.5" customHeight="1">
      <c r="A198" s="12"/>
      <c r="B198" s="2">
        <v>197</v>
      </c>
      <c r="C198" s="13"/>
      <c r="D198" s="63"/>
      <c r="E198" s="13"/>
      <c r="F198" s="60"/>
      <c r="G198" s="64"/>
      <c r="H198" s="13"/>
    </row>
    <row r="199" spans="1:8" ht="10.5" customHeight="1">
      <c r="A199" s="12"/>
      <c r="B199" s="2">
        <v>198</v>
      </c>
      <c r="C199" s="13"/>
      <c r="D199" s="63"/>
      <c r="E199" s="13"/>
      <c r="F199" s="60"/>
      <c r="G199" s="64"/>
      <c r="H199" s="13"/>
    </row>
    <row r="200" spans="1:8" ht="10.5" customHeight="1">
      <c r="A200" s="12"/>
      <c r="B200" s="2">
        <v>199</v>
      </c>
      <c r="C200" s="13"/>
      <c r="D200" s="63"/>
      <c r="E200" s="13"/>
      <c r="F200" s="60"/>
      <c r="G200" s="64"/>
      <c r="H200" s="13"/>
    </row>
    <row r="201" spans="1:8" ht="10.5" customHeight="1">
      <c r="A201" s="12"/>
      <c r="B201" s="2">
        <v>200</v>
      </c>
      <c r="C201" s="13"/>
      <c r="D201" s="63"/>
      <c r="E201" s="13"/>
      <c r="F201" s="60"/>
      <c r="G201" s="64"/>
      <c r="H201" s="13"/>
    </row>
  </sheetData>
  <sheetProtection/>
  <autoFilter ref="A1:H201"/>
  <printOptions/>
  <pageMargins left="0.4" right="0.4" top="0.48" bottom="0.47"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23"/>
  <sheetViews>
    <sheetView zoomScale="85" zoomScaleNormal="85" zoomScalePageLayoutView="0" workbookViewId="0" topLeftCell="A1">
      <selection activeCell="E33" sqref="E33"/>
    </sheetView>
  </sheetViews>
  <sheetFormatPr defaultColWidth="11.421875" defaultRowHeight="12.75"/>
  <cols>
    <col min="1" max="1" width="6.421875" style="0" customWidth="1"/>
    <col min="2" max="2" width="14.28125" style="0" customWidth="1"/>
    <col min="3" max="4" width="12.140625" style="0" customWidth="1"/>
    <col min="5" max="5" width="7.00390625" style="0" customWidth="1"/>
    <col min="6" max="6" width="27.28125" style="0" customWidth="1"/>
    <col min="7" max="7" width="8.7109375" style="0" bestFit="1" customWidth="1"/>
    <col min="8" max="8" width="7.421875" style="0" bestFit="1" customWidth="1"/>
    <col min="9" max="9" width="8.28125" style="0" bestFit="1" customWidth="1"/>
    <col min="10" max="10" width="7.00390625" style="0" customWidth="1"/>
    <col min="11" max="11" width="27.28125" style="0" customWidth="1"/>
    <col min="12" max="12" width="8.7109375" style="0" bestFit="1" customWidth="1"/>
    <col min="13" max="13" width="7.421875" style="0" bestFit="1" customWidth="1"/>
    <col min="14" max="14" width="8.28125" style="0" bestFit="1" customWidth="1"/>
    <col min="15" max="15" width="7.00390625" style="0" customWidth="1"/>
    <col min="16" max="16" width="27.28125" style="0" customWidth="1"/>
    <col min="17" max="17" width="8.7109375" style="0" bestFit="1" customWidth="1"/>
    <col min="18" max="18" width="7.421875" style="0" bestFit="1" customWidth="1"/>
    <col min="19" max="19" width="8.28125" style="0" bestFit="1" customWidth="1"/>
    <col min="20" max="20" width="7.00390625" style="0" customWidth="1"/>
    <col min="21" max="21" width="27.28125" style="0" customWidth="1"/>
    <col min="22" max="22" width="8.7109375" style="0" bestFit="1" customWidth="1"/>
    <col min="23" max="23" width="7.421875" style="0" bestFit="1" customWidth="1"/>
    <col min="24" max="24" width="8.28125" style="0" bestFit="1" customWidth="1"/>
    <col min="25" max="25" width="7.00390625" style="0" customWidth="1"/>
    <col min="26" max="26" width="27.28125" style="0" customWidth="1"/>
    <col min="27" max="27" width="8.7109375" style="0" bestFit="1" customWidth="1"/>
    <col min="28" max="28" width="7.421875" style="0" bestFit="1" customWidth="1"/>
    <col min="29" max="29" width="8.28125" style="0" bestFit="1" customWidth="1"/>
    <col min="30" max="30" width="7.00390625" style="0" customWidth="1"/>
    <col min="31" max="31" width="27.28125" style="0" customWidth="1"/>
    <col min="32" max="32" width="8.7109375" style="0" bestFit="1" customWidth="1"/>
    <col min="33" max="33" width="7.421875" style="0" bestFit="1" customWidth="1"/>
    <col min="34" max="34" width="8.28125" style="0" bestFit="1" customWidth="1"/>
    <col min="35" max="35" width="7.00390625" style="0" customWidth="1"/>
    <col min="36" max="36" width="27.28125" style="0" customWidth="1"/>
    <col min="37" max="37" width="8.7109375" style="0" bestFit="1" customWidth="1"/>
    <col min="38" max="38" width="7.421875" style="0" bestFit="1" customWidth="1"/>
    <col min="39" max="39" width="8.28125" style="0" bestFit="1" customWidth="1"/>
    <col min="40" max="40" width="7.00390625" style="0" customWidth="1"/>
    <col min="41" max="41" width="27.28125" style="0" customWidth="1"/>
    <col min="42" max="42" width="8.7109375" style="0" bestFit="1" customWidth="1"/>
    <col min="43" max="43" width="7.421875" style="0" bestFit="1" customWidth="1"/>
    <col min="44" max="44" width="8.28125" style="0" bestFit="1" customWidth="1"/>
    <col min="45" max="45" width="7.00390625" style="0" customWidth="1"/>
    <col min="46" max="46" width="27.28125" style="0" customWidth="1"/>
    <col min="47" max="47" width="8.7109375" style="0" bestFit="1" customWidth="1"/>
    <col min="48" max="48" width="7.421875" style="0" bestFit="1" customWidth="1"/>
    <col min="49" max="49" width="8.28125" style="0" bestFit="1" customWidth="1"/>
    <col min="50" max="50" width="7.00390625" style="0" customWidth="1"/>
    <col min="51" max="51" width="27.28125" style="0" customWidth="1"/>
    <col min="52" max="52" width="8.7109375" style="0" bestFit="1" customWidth="1"/>
    <col min="53" max="53" width="7.421875" style="0" bestFit="1" customWidth="1"/>
    <col min="54" max="54" width="8.28125" style="0" bestFit="1" customWidth="1"/>
    <col min="55" max="55" width="7.00390625" style="0" customWidth="1"/>
    <col min="56" max="56" width="27.28125" style="0" customWidth="1"/>
    <col min="57" max="57" width="8.7109375" style="0" bestFit="1" customWidth="1"/>
    <col min="58" max="58" width="7.421875" style="0" bestFit="1" customWidth="1"/>
    <col min="59" max="59" width="8.28125" style="0" bestFit="1" customWidth="1"/>
    <col min="60" max="60" width="7.00390625" style="0" customWidth="1"/>
    <col min="61" max="61" width="27.28125" style="0" customWidth="1"/>
    <col min="62" max="62" width="8.7109375" style="0" bestFit="1" customWidth="1"/>
    <col min="63" max="63" width="7.421875" style="0" bestFit="1" customWidth="1"/>
    <col min="64" max="64" width="8.28125" style="0" bestFit="1" customWidth="1"/>
    <col min="65" max="65" width="7.00390625" style="0" customWidth="1"/>
    <col min="66" max="66" width="27.28125" style="0" customWidth="1"/>
    <col min="67" max="67" width="8.7109375" style="0" bestFit="1" customWidth="1"/>
    <col min="68" max="68" width="7.421875" style="0" bestFit="1" customWidth="1"/>
    <col min="69" max="69" width="8.28125" style="0" bestFit="1" customWidth="1"/>
    <col min="70" max="70" width="7.00390625" style="0" customWidth="1"/>
    <col min="71" max="71" width="27.28125" style="0" customWidth="1"/>
    <col min="72" max="72" width="8.7109375" style="0" bestFit="1" customWidth="1"/>
    <col min="73" max="73" width="7.421875" style="0" bestFit="1" customWidth="1"/>
    <col min="74" max="74" width="8.28125" style="0" bestFit="1" customWidth="1"/>
    <col min="75" max="75" width="7.00390625" style="0" customWidth="1"/>
    <col min="76" max="76" width="27.28125" style="0" customWidth="1"/>
    <col min="77" max="77" width="8.7109375" style="0" bestFit="1" customWidth="1"/>
    <col min="78" max="78" width="7.421875" style="0" bestFit="1" customWidth="1"/>
    <col min="79" max="79" width="8.28125" style="0" bestFit="1" customWidth="1"/>
    <col min="80" max="80" width="8.00390625" style="0" bestFit="1" customWidth="1"/>
  </cols>
  <sheetData>
    <row r="1" spans="1:75" ht="33" thickBot="1">
      <c r="A1" s="3" t="s">
        <v>22</v>
      </c>
      <c r="B1" s="4"/>
      <c r="E1" s="59"/>
      <c r="J1" s="59"/>
      <c r="O1" s="59"/>
      <c r="T1" s="59"/>
      <c r="Y1" s="59"/>
      <c r="AD1" s="59"/>
      <c r="AI1" s="59"/>
      <c r="AN1" s="59"/>
      <c r="AS1" s="59"/>
      <c r="AX1" s="59"/>
      <c r="BC1" s="59"/>
      <c r="BH1" s="59"/>
      <c r="BM1" s="59"/>
      <c r="BR1" s="59"/>
      <c r="BW1" s="59"/>
    </row>
    <row r="2" spans="1:80" ht="13.5" thickBot="1">
      <c r="A2" s="4" t="s">
        <v>23</v>
      </c>
      <c r="B2" s="4"/>
      <c r="D2" s="5" t="s">
        <v>24</v>
      </c>
      <c r="E2" s="6" t="s">
        <v>25</v>
      </c>
      <c r="F2" s="7"/>
      <c r="G2" s="8"/>
      <c r="H2" s="7"/>
      <c r="I2" s="9" t="s">
        <v>26</v>
      </c>
      <c r="J2" s="6" t="s">
        <v>27</v>
      </c>
      <c r="K2" s="7"/>
      <c r="L2" s="8"/>
      <c r="M2" s="7"/>
      <c r="N2" s="9" t="s">
        <v>26</v>
      </c>
      <c r="O2" s="6" t="s">
        <v>28</v>
      </c>
      <c r="P2" s="7"/>
      <c r="Q2" s="8"/>
      <c r="R2" s="7"/>
      <c r="S2" s="9" t="s">
        <v>26</v>
      </c>
      <c r="T2" s="6" t="s">
        <v>29</v>
      </c>
      <c r="U2" s="7"/>
      <c r="V2" s="8"/>
      <c r="W2" s="7"/>
      <c r="X2" s="9" t="s">
        <v>26</v>
      </c>
      <c r="Y2" s="6" t="s">
        <v>30</v>
      </c>
      <c r="Z2" s="7"/>
      <c r="AA2" s="8"/>
      <c r="AB2" s="7"/>
      <c r="AC2" s="9" t="s">
        <v>26</v>
      </c>
      <c r="AD2" s="6" t="s">
        <v>31</v>
      </c>
      <c r="AE2" s="7"/>
      <c r="AF2" s="8"/>
      <c r="AG2" s="7"/>
      <c r="AH2" s="9" t="s">
        <v>26</v>
      </c>
      <c r="AI2" s="6" t="s">
        <v>32</v>
      </c>
      <c r="AJ2" s="7"/>
      <c r="AK2" s="8"/>
      <c r="AL2" s="7"/>
      <c r="AM2" s="9" t="s">
        <v>26</v>
      </c>
      <c r="AN2" s="6" t="s">
        <v>33</v>
      </c>
      <c r="AO2" s="7"/>
      <c r="AP2" s="8"/>
      <c r="AQ2" s="7"/>
      <c r="AR2" s="9" t="s">
        <v>26</v>
      </c>
      <c r="AS2" s="6" t="s">
        <v>34</v>
      </c>
      <c r="AT2" s="7"/>
      <c r="AU2" s="8"/>
      <c r="AV2" s="7"/>
      <c r="AW2" s="9" t="s">
        <v>26</v>
      </c>
      <c r="AX2" s="6" t="s">
        <v>35</v>
      </c>
      <c r="AY2" s="7"/>
      <c r="AZ2" s="8"/>
      <c r="BA2" s="7"/>
      <c r="BB2" s="9" t="s">
        <v>26</v>
      </c>
      <c r="BC2" s="6" t="s">
        <v>36</v>
      </c>
      <c r="BD2" s="7"/>
      <c r="BE2" s="8"/>
      <c r="BF2" s="7"/>
      <c r="BG2" s="9" t="s">
        <v>26</v>
      </c>
      <c r="BH2" s="6" t="s">
        <v>37</v>
      </c>
      <c r="BI2" s="7"/>
      <c r="BJ2" s="8"/>
      <c r="BK2" s="7"/>
      <c r="BL2" s="9" t="s">
        <v>26</v>
      </c>
      <c r="BM2" s="6" t="s">
        <v>44</v>
      </c>
      <c r="BN2" s="7"/>
      <c r="BO2" s="8"/>
      <c r="BP2" s="7"/>
      <c r="BQ2" s="9" t="s">
        <v>26</v>
      </c>
      <c r="BR2" s="6" t="s">
        <v>127</v>
      </c>
      <c r="BS2" s="7"/>
      <c r="BT2" s="8"/>
      <c r="BU2" s="7"/>
      <c r="BV2" s="9" t="s">
        <v>26</v>
      </c>
      <c r="BW2" s="6" t="s">
        <v>126</v>
      </c>
      <c r="BX2" s="7"/>
      <c r="BY2" s="8"/>
      <c r="BZ2" s="7"/>
      <c r="CA2" s="9" t="s">
        <v>26</v>
      </c>
      <c r="CB2" s="9" t="s">
        <v>125</v>
      </c>
    </row>
    <row r="3" spans="1:80" ht="12.75">
      <c r="A3" s="10" t="s">
        <v>38</v>
      </c>
      <c r="B3" s="8" t="s">
        <v>39</v>
      </c>
      <c r="C3" s="11" t="s">
        <v>98</v>
      </c>
      <c r="D3" s="9" t="s">
        <v>40</v>
      </c>
      <c r="E3" s="12" t="s">
        <v>41</v>
      </c>
      <c r="F3" s="2" t="s">
        <v>39</v>
      </c>
      <c r="G3" s="13" t="s">
        <v>17</v>
      </c>
      <c r="H3" s="2" t="s">
        <v>42</v>
      </c>
      <c r="I3" s="14" t="s">
        <v>43</v>
      </c>
      <c r="J3" s="12" t="s">
        <v>41</v>
      </c>
      <c r="K3" s="2" t="s">
        <v>39</v>
      </c>
      <c r="L3" s="13" t="s">
        <v>17</v>
      </c>
      <c r="M3" s="2" t="s">
        <v>42</v>
      </c>
      <c r="N3" s="14" t="s">
        <v>43</v>
      </c>
      <c r="O3" s="12" t="s">
        <v>41</v>
      </c>
      <c r="P3" s="2" t="s">
        <v>39</v>
      </c>
      <c r="Q3" s="13" t="s">
        <v>17</v>
      </c>
      <c r="R3" s="2" t="s">
        <v>42</v>
      </c>
      <c r="S3" s="14" t="s">
        <v>43</v>
      </c>
      <c r="T3" s="12" t="s">
        <v>41</v>
      </c>
      <c r="U3" s="2" t="s">
        <v>39</v>
      </c>
      <c r="V3" s="13" t="s">
        <v>17</v>
      </c>
      <c r="W3" s="2" t="s">
        <v>42</v>
      </c>
      <c r="X3" s="14" t="s">
        <v>43</v>
      </c>
      <c r="Y3" s="12" t="s">
        <v>41</v>
      </c>
      <c r="Z3" s="2" t="s">
        <v>39</v>
      </c>
      <c r="AA3" s="13" t="s">
        <v>17</v>
      </c>
      <c r="AB3" s="2" t="s">
        <v>42</v>
      </c>
      <c r="AC3" s="14" t="s">
        <v>43</v>
      </c>
      <c r="AD3" s="12" t="s">
        <v>41</v>
      </c>
      <c r="AE3" s="2" t="s">
        <v>39</v>
      </c>
      <c r="AF3" s="13" t="s">
        <v>17</v>
      </c>
      <c r="AG3" s="2" t="s">
        <v>42</v>
      </c>
      <c r="AH3" s="14" t="s">
        <v>43</v>
      </c>
      <c r="AI3" s="12" t="s">
        <v>41</v>
      </c>
      <c r="AJ3" s="2" t="s">
        <v>39</v>
      </c>
      <c r="AK3" s="13" t="s">
        <v>17</v>
      </c>
      <c r="AL3" s="2" t="s">
        <v>42</v>
      </c>
      <c r="AM3" s="14" t="s">
        <v>43</v>
      </c>
      <c r="AN3" s="12" t="s">
        <v>41</v>
      </c>
      <c r="AO3" s="2" t="s">
        <v>39</v>
      </c>
      <c r="AP3" s="13" t="s">
        <v>17</v>
      </c>
      <c r="AQ3" s="2" t="s">
        <v>42</v>
      </c>
      <c r="AR3" s="14" t="s">
        <v>43</v>
      </c>
      <c r="AS3" s="12" t="s">
        <v>41</v>
      </c>
      <c r="AT3" s="2" t="s">
        <v>39</v>
      </c>
      <c r="AU3" s="13" t="s">
        <v>17</v>
      </c>
      <c r="AV3" s="2" t="s">
        <v>42</v>
      </c>
      <c r="AW3" s="14" t="s">
        <v>43</v>
      </c>
      <c r="AX3" s="12" t="s">
        <v>41</v>
      </c>
      <c r="AY3" s="2" t="s">
        <v>39</v>
      </c>
      <c r="AZ3" s="13" t="s">
        <v>17</v>
      </c>
      <c r="BA3" s="2" t="s">
        <v>42</v>
      </c>
      <c r="BB3" s="14" t="s">
        <v>43</v>
      </c>
      <c r="BC3" s="12" t="s">
        <v>41</v>
      </c>
      <c r="BD3" s="2" t="s">
        <v>39</v>
      </c>
      <c r="BE3" s="13" t="s">
        <v>17</v>
      </c>
      <c r="BF3" s="2" t="s">
        <v>42</v>
      </c>
      <c r="BG3" s="14" t="s">
        <v>43</v>
      </c>
      <c r="BH3" s="12" t="s">
        <v>41</v>
      </c>
      <c r="BI3" s="2" t="s">
        <v>39</v>
      </c>
      <c r="BJ3" s="13" t="s">
        <v>17</v>
      </c>
      <c r="BK3" s="2" t="s">
        <v>42</v>
      </c>
      <c r="BL3" s="14" t="s">
        <v>43</v>
      </c>
      <c r="BM3" s="12" t="s">
        <v>41</v>
      </c>
      <c r="BN3" s="2" t="s">
        <v>39</v>
      </c>
      <c r="BO3" s="13" t="s">
        <v>17</v>
      </c>
      <c r="BP3" s="2" t="s">
        <v>42</v>
      </c>
      <c r="BQ3" s="14" t="s">
        <v>43</v>
      </c>
      <c r="BR3" s="12" t="s">
        <v>41</v>
      </c>
      <c r="BS3" s="2" t="s">
        <v>39</v>
      </c>
      <c r="BT3" s="13" t="s">
        <v>17</v>
      </c>
      <c r="BU3" s="2" t="s">
        <v>42</v>
      </c>
      <c r="BV3" s="14" t="s">
        <v>43</v>
      </c>
      <c r="BW3" s="12" t="s">
        <v>41</v>
      </c>
      <c r="BX3" s="2" t="s">
        <v>39</v>
      </c>
      <c r="BY3" s="13" t="s">
        <v>17</v>
      </c>
      <c r="BZ3" s="2" t="s">
        <v>42</v>
      </c>
      <c r="CA3" s="14" t="s">
        <v>43</v>
      </c>
      <c r="CB3" s="14" t="s">
        <v>88</v>
      </c>
    </row>
    <row r="4" spans="1:80" ht="12.75">
      <c r="A4" s="12">
        <v>1</v>
      </c>
      <c r="B4" s="13" t="s">
        <v>158</v>
      </c>
      <c r="C4" s="15">
        <f aca="true" t="shared" si="0" ref="C4:C23">SUM(H4*G4,M4*L4,R4*Q4,W4*V4,AB4*AA4,AG4*AF4,AL4*AK4,AQ4*AP4,AV4*AU4,BA4*AZ4,BF4*BE4,BK4*BJ4,BP4*BO4,BU4*BT4,BZ4*BY4)/D4</f>
        <v>0.6106976744186047</v>
      </c>
      <c r="D4" s="16">
        <f aca="true" t="shared" si="1" ref="D4:D23">SUM(G4,L4,Q4,V4,AA4,AF4,AK4,AP4,AU4,AZ4,BE4,BJ4,BO4,BT4,BY4)</f>
        <v>1720</v>
      </c>
      <c r="E4" s="12">
        <v>1</v>
      </c>
      <c r="F4" s="2" t="str">
        <f>IF(E4&lt;&gt;0,VLOOKUP(E4,Rohstoffe!$B$2:$H$201,2),0)</f>
        <v>Weizenmehl Type 550 Bioland</v>
      </c>
      <c r="G4" s="12">
        <v>1000</v>
      </c>
      <c r="H4" s="18">
        <f>IF(E4&lt;&gt;0,VLOOKUP(E4,Rohstoffe!$B$2:$H$201,6),0)</f>
        <v>0.85</v>
      </c>
      <c r="I4" s="17">
        <f aca="true" t="shared" si="2" ref="I4:I23">IF($D4*$CB4&lt;&gt;0,G4/$D4*$CB4,0)</f>
        <v>43.953488372093034</v>
      </c>
      <c r="J4" s="12">
        <v>10</v>
      </c>
      <c r="K4" s="2" t="str">
        <f>IF(J4&lt;&gt;0,VLOOKUP(J4,Rohstoffe!$B$2:$H$201,2),0)</f>
        <v>Meersalz ohne Zusätze kbA</v>
      </c>
      <c r="L4" s="12">
        <v>20</v>
      </c>
      <c r="M4" s="18">
        <f>IF(J4&lt;&gt;0,VLOOKUP(J4,Rohstoffe!$B$2:$H$201,6),0)</f>
        <v>0.35</v>
      </c>
      <c r="N4" s="17">
        <f aca="true" t="shared" si="3" ref="N4:N23">IF($D4*$CB4&lt;&gt;0,L4/$D4*$CB4,0)</f>
        <v>0.8790697674418606</v>
      </c>
      <c r="O4" s="12">
        <v>15</v>
      </c>
      <c r="P4" s="2" t="str">
        <f>IF(O4&lt;&gt;0,VLOOKUP(O4,Rohstoffe!$B$2:$H$201,2),0)</f>
        <v>Hefe Bio Rapunzel</v>
      </c>
      <c r="Q4" s="12">
        <v>30</v>
      </c>
      <c r="R4" s="18">
        <f>IF(O4&lt;&gt;0,VLOOKUP(O4,Rohstoffe!$B$2:$H$201,6),0)</f>
        <v>2.7</v>
      </c>
      <c r="S4" s="17">
        <f aca="true" t="shared" si="4" ref="S4:S23">IF($D4*$CB4&lt;&gt;0,Q4/$D4*$CB4,0)</f>
        <v>1.318604651162791</v>
      </c>
      <c r="T4" s="12">
        <v>20</v>
      </c>
      <c r="U4" s="2" t="str">
        <f>IF(T4&lt;&gt;0,VLOOKUP(T4,Rohstoffe!$B$2:$H$201,2),0)</f>
        <v>Sonnenblumenöl kbA</v>
      </c>
      <c r="V4" s="12">
        <v>50</v>
      </c>
      <c r="W4" s="18">
        <f>IF(T4&lt;&gt;0,VLOOKUP(T4,Rohstoffe!$B$2:$H$201,6),0)</f>
        <v>2</v>
      </c>
      <c r="X4" s="17">
        <f aca="true" t="shared" si="5" ref="X4:X23">IF($D4*$CB4&lt;&gt;0,V4/$D4*$CB4,0)</f>
        <v>2.1976744186046515</v>
      </c>
      <c r="Y4" s="12">
        <v>40</v>
      </c>
      <c r="Z4" s="2" t="str">
        <f>IF(Y4&lt;&gt;0,VLOOKUP(Y4,Rohstoffe!$B$2:$H$201,2),0)</f>
        <v>Wasser</v>
      </c>
      <c r="AA4" s="12">
        <v>620</v>
      </c>
      <c r="AB4" s="18">
        <f>IF(Y4&lt;&gt;0,VLOOKUP(Y4,Rohstoffe!$B$2:$H$201,6),0)</f>
        <v>0.02</v>
      </c>
      <c r="AC4" s="17">
        <f aca="true" t="shared" si="6" ref="AC4:AC23">IF($D4*$CB4&lt;&gt;0,AA4/$D4*$CB4,0)</f>
        <v>27.251162790697677</v>
      </c>
      <c r="AD4" s="12"/>
      <c r="AE4" s="2">
        <f>IF(AD4&lt;&gt;0,VLOOKUP(AD4,Rohstoffe!$B$2:$H$201,2),0)</f>
        <v>0</v>
      </c>
      <c r="AF4" s="12"/>
      <c r="AG4" s="18">
        <f>IF(AD4&lt;&gt;0,VLOOKUP(AD4,Rohstoffe!$B$2:$H$201,6),0)</f>
        <v>0</v>
      </c>
      <c r="AH4" s="17">
        <f aca="true" t="shared" si="7" ref="AH4:AH23">IF($D4*$CB4&lt;&gt;0,AF4/$D4*$CB4,0)</f>
        <v>0</v>
      </c>
      <c r="AI4" s="12"/>
      <c r="AJ4" s="2">
        <f>IF(AI4&lt;&gt;0,VLOOKUP(AI4,Rohstoffe!$B$2:$H$201,2),0)</f>
        <v>0</v>
      </c>
      <c r="AK4" s="12"/>
      <c r="AL4" s="18">
        <f>IF(AI4&lt;&gt;0,VLOOKUP(AI4,Rohstoffe!$B$2:$H$201,6),0)</f>
        <v>0</v>
      </c>
      <c r="AM4" s="17">
        <f aca="true" t="shared" si="8" ref="AM4:AM23">IF($D4*$CB4&lt;&gt;0,AK4/$D4*$CB4,0)</f>
        <v>0</v>
      </c>
      <c r="AN4" s="12"/>
      <c r="AO4" s="2">
        <f>IF(AN4&lt;&gt;0,VLOOKUP(AN4,Rohstoffe!$B$2:$H$201,2),0)</f>
        <v>0</v>
      </c>
      <c r="AP4" s="12"/>
      <c r="AQ4" s="18">
        <f>IF(AN4&lt;&gt;0,VLOOKUP(AN4,Rohstoffe!$B$2:$H$201,6),0)</f>
        <v>0</v>
      </c>
      <c r="AR4" s="17">
        <f aca="true" t="shared" si="9" ref="AR4:AR23">IF($D4*$CB4&lt;&gt;0,AP4/$D4*$CB4,0)</f>
        <v>0</v>
      </c>
      <c r="AS4" s="12"/>
      <c r="AT4" s="2">
        <f>IF(AS4&lt;&gt;0,VLOOKUP(AS4,Rohstoffe!$B$2:$H$201,2),0)</f>
        <v>0</v>
      </c>
      <c r="AU4" s="12"/>
      <c r="AV4" s="18">
        <f>IF(AS4&lt;&gt;0,VLOOKUP(AS4,Rohstoffe!$B$2:$H$201,6),0)</f>
        <v>0</v>
      </c>
      <c r="AW4" s="17">
        <f aca="true" t="shared" si="10" ref="AW4:AW23">IF($D4*$CB4&lt;&gt;0,AU4/$D4*$CB4,0)</f>
        <v>0</v>
      </c>
      <c r="AX4" s="12"/>
      <c r="AY4" s="2">
        <f>IF(AX4&lt;&gt;0,VLOOKUP(AX4,Rohstoffe!$B$2:$H$201,2),0)</f>
        <v>0</v>
      </c>
      <c r="AZ4" s="12"/>
      <c r="BA4" s="18">
        <f>IF(AX4&lt;&gt;0,VLOOKUP(AX4,Rohstoffe!$B$2:$H$201,6),0)</f>
        <v>0</v>
      </c>
      <c r="BB4" s="17">
        <f aca="true" t="shared" si="11" ref="BB4:BB23">IF($D4*$CB4&lt;&gt;0,AZ4/$D4*$CB4,0)</f>
        <v>0</v>
      </c>
      <c r="BC4" s="12"/>
      <c r="BD4" s="2">
        <f>IF(BC4&lt;&gt;0,VLOOKUP(BC4,Rohstoffe!$B$2:$H$201,2),0)</f>
        <v>0</v>
      </c>
      <c r="BE4" s="12"/>
      <c r="BF4" s="18">
        <f>IF(BC4&lt;&gt;0,VLOOKUP(BC4,Rohstoffe!$B$2:$H$201,6),0)</f>
        <v>0</v>
      </c>
      <c r="BG4" s="17">
        <f aca="true" t="shared" si="12" ref="BG4:BG23">IF($D4*$CB4&lt;&gt;0,BE4/$D4*$CB4,0)</f>
        <v>0</v>
      </c>
      <c r="BH4" s="12"/>
      <c r="BI4" s="2">
        <f>IF(BH4&lt;&gt;0,VLOOKUP(BH4,Rohstoffe!$B$2:$H$201,2),0)</f>
        <v>0</v>
      </c>
      <c r="BJ4" s="12"/>
      <c r="BK4" s="18">
        <f>IF(BH4&lt;&gt;0,VLOOKUP(BH4,Rohstoffe!$B$2:$H$201,6),0)</f>
        <v>0</v>
      </c>
      <c r="BL4" s="17">
        <f aca="true" t="shared" si="13" ref="BL4:BL23">IF($D4*$CB4&lt;&gt;0,BJ4/$D4*$CB4,0)</f>
        <v>0</v>
      </c>
      <c r="BM4" s="12"/>
      <c r="BN4" s="2">
        <f>IF(BM4&lt;&gt;0,VLOOKUP(BM4,Rohstoffe!$B$2:$H$201,2),0)</f>
        <v>0</v>
      </c>
      <c r="BO4" s="12"/>
      <c r="BP4" s="18">
        <f>IF(BM4&lt;&gt;0,VLOOKUP(BM4,Rohstoffe!$B$2:$H$201,6),0)</f>
        <v>0</v>
      </c>
      <c r="BQ4" s="17">
        <f aca="true" t="shared" si="14" ref="BQ4:BQ23">IF($D4*$CB4&lt;&gt;0,BO4/$D4*$CB4,0)</f>
        <v>0</v>
      </c>
      <c r="BR4" s="12"/>
      <c r="BS4" s="2">
        <f>IF(BR4&lt;&gt;0,VLOOKUP(BR4,Rohstoffe!$B$2:$H$201,2),0)</f>
        <v>0</v>
      </c>
      <c r="BT4" s="12"/>
      <c r="BU4" s="18">
        <f>IF(BR4&lt;&gt;0,VLOOKUP(BR4,Rohstoffe!$B$2:$H$201,6),0)</f>
        <v>0</v>
      </c>
      <c r="BV4" s="17">
        <f aca="true" t="shared" si="15" ref="BV4:BV23">IF($D4*$CB4&lt;&gt;0,BT4/$D4*$CB4,0)</f>
        <v>0</v>
      </c>
      <c r="BW4" s="12"/>
      <c r="BX4" s="2">
        <f>IF(BW4&lt;&gt;0,VLOOKUP(BW4,Rohstoffe!$B$2:$H$201,2),0)</f>
        <v>0</v>
      </c>
      <c r="BY4" s="12"/>
      <c r="BZ4" s="18">
        <f>IF(BW4&lt;&gt;0,VLOOKUP(BW4,Rohstoffe!$B$2:$H$201,6),0)</f>
        <v>0</v>
      </c>
      <c r="CA4" s="17">
        <f aca="true" t="shared" si="16" ref="CA4:CA23">IF($D4*$CB4&lt;&gt;0,BY4/$D4*$CB4,0)</f>
        <v>0</v>
      </c>
      <c r="CB4" s="17">
        <f>SUMIF(Herstellung!$P$4:$P$28,A4,Herstellung!$M$4:$M$28)</f>
        <v>75.60000000000001</v>
      </c>
    </row>
    <row r="5" spans="1:80" ht="12.75">
      <c r="A5" s="12">
        <v>2</v>
      </c>
      <c r="B5" s="13"/>
      <c r="C5" s="15" t="e">
        <f t="shared" si="0"/>
        <v>#DIV/0!</v>
      </c>
      <c r="D5" s="16">
        <f t="shared" si="1"/>
        <v>0</v>
      </c>
      <c r="E5" s="12"/>
      <c r="F5" s="2">
        <f>IF(E5&lt;&gt;0,VLOOKUP(E5,Rohstoffe!$B$2:$H$201,2),0)</f>
        <v>0</v>
      </c>
      <c r="G5" s="12"/>
      <c r="H5" s="18">
        <f>IF(E5&lt;&gt;0,VLOOKUP(E5,Rohstoffe!$B$2:$H$201,6),0)</f>
        <v>0</v>
      </c>
      <c r="I5" s="17">
        <f t="shared" si="2"/>
        <v>0</v>
      </c>
      <c r="J5" s="12"/>
      <c r="K5" s="2">
        <f>IF(J5&lt;&gt;0,VLOOKUP(J5,Rohstoffe!$B$2:$H$201,2),0)</f>
        <v>0</v>
      </c>
      <c r="L5" s="12"/>
      <c r="M5" s="18">
        <f>IF(J5&lt;&gt;0,VLOOKUP(J5,Rohstoffe!$B$2:$H$201,6),0)</f>
        <v>0</v>
      </c>
      <c r="N5" s="17">
        <f t="shared" si="3"/>
        <v>0</v>
      </c>
      <c r="O5" s="12"/>
      <c r="P5" s="2">
        <f>IF(O5&lt;&gt;0,VLOOKUP(O5,Rohstoffe!$B$2:$H$201,2),0)</f>
        <v>0</v>
      </c>
      <c r="Q5" s="12"/>
      <c r="R5" s="18">
        <f>IF(O5&lt;&gt;0,VLOOKUP(O5,Rohstoffe!$B$2:$H$201,6),0)</f>
        <v>0</v>
      </c>
      <c r="S5" s="17">
        <f t="shared" si="4"/>
        <v>0</v>
      </c>
      <c r="T5" s="12"/>
      <c r="U5" s="2">
        <f>IF(T5&lt;&gt;0,VLOOKUP(T5,Rohstoffe!$B$2:$H$201,2),0)</f>
        <v>0</v>
      </c>
      <c r="V5" s="12"/>
      <c r="W5" s="18">
        <f>IF(T5&lt;&gt;0,VLOOKUP(T5,Rohstoffe!$B$2:$H$201,6),0)</f>
        <v>0</v>
      </c>
      <c r="X5" s="17">
        <f t="shared" si="5"/>
        <v>0</v>
      </c>
      <c r="Y5" s="12"/>
      <c r="Z5" s="2">
        <f>IF(Y5&lt;&gt;0,VLOOKUP(Y5,Rohstoffe!$B$2:$H$201,2),0)</f>
        <v>0</v>
      </c>
      <c r="AA5" s="12"/>
      <c r="AB5" s="18">
        <f>IF(Y5&lt;&gt;0,VLOOKUP(Y5,Rohstoffe!$B$2:$H$201,6),0)</f>
        <v>0</v>
      </c>
      <c r="AC5" s="17">
        <f t="shared" si="6"/>
        <v>0</v>
      </c>
      <c r="AD5" s="12"/>
      <c r="AE5" s="2">
        <f>IF(AD5&lt;&gt;0,VLOOKUP(AD5,Rohstoffe!$B$2:$H$201,2),0)</f>
        <v>0</v>
      </c>
      <c r="AF5" s="12"/>
      <c r="AG5" s="18">
        <f>IF(AD5&lt;&gt;0,VLOOKUP(AD5,Rohstoffe!$B$2:$H$201,6),0)</f>
        <v>0</v>
      </c>
      <c r="AH5" s="17">
        <f t="shared" si="7"/>
        <v>0</v>
      </c>
      <c r="AI5" s="12"/>
      <c r="AJ5" s="2">
        <f>IF(AI5&lt;&gt;0,VLOOKUP(AI5,Rohstoffe!$B$2:$H$201,2),0)</f>
        <v>0</v>
      </c>
      <c r="AK5" s="12"/>
      <c r="AL5" s="18">
        <f>IF(AI5&lt;&gt;0,VLOOKUP(AI5,Rohstoffe!$B$2:$H$201,6),0)</f>
        <v>0</v>
      </c>
      <c r="AM5" s="17">
        <f t="shared" si="8"/>
        <v>0</v>
      </c>
      <c r="AN5" s="12"/>
      <c r="AO5" s="2">
        <f>IF(AN5&lt;&gt;0,VLOOKUP(AN5,Rohstoffe!$B$2:$H$201,2),0)</f>
        <v>0</v>
      </c>
      <c r="AP5" s="12"/>
      <c r="AQ5" s="18">
        <f>IF(AN5&lt;&gt;0,VLOOKUP(AN5,Rohstoffe!$B$2:$H$201,6),0)</f>
        <v>0</v>
      </c>
      <c r="AR5" s="17">
        <f t="shared" si="9"/>
        <v>0</v>
      </c>
      <c r="AS5" s="12"/>
      <c r="AT5" s="2">
        <f>IF(AS5&lt;&gt;0,VLOOKUP(AS5,Rohstoffe!$B$2:$H$201,2),0)</f>
        <v>0</v>
      </c>
      <c r="AU5" s="12"/>
      <c r="AV5" s="18">
        <f>IF(AS5&lt;&gt;0,VLOOKUP(AS5,Rohstoffe!$B$2:$H$201,6),0)</f>
        <v>0</v>
      </c>
      <c r="AW5" s="17">
        <f t="shared" si="10"/>
        <v>0</v>
      </c>
      <c r="AX5" s="12"/>
      <c r="AY5" s="2">
        <f>IF(AX5&lt;&gt;0,VLOOKUP(AX5,Rohstoffe!$B$2:$H$201,2),0)</f>
        <v>0</v>
      </c>
      <c r="AZ5" s="12"/>
      <c r="BA5" s="18">
        <f>IF(AX5&lt;&gt;0,VLOOKUP(AX5,Rohstoffe!$B$2:$H$201,6),0)</f>
        <v>0</v>
      </c>
      <c r="BB5" s="17">
        <f t="shared" si="11"/>
        <v>0</v>
      </c>
      <c r="BC5" s="12"/>
      <c r="BD5" s="2">
        <f>IF(BC5&lt;&gt;0,VLOOKUP(BC5,Rohstoffe!$B$2:$H$201,2),0)</f>
        <v>0</v>
      </c>
      <c r="BE5" s="12"/>
      <c r="BF5" s="18">
        <f>IF(BC5&lt;&gt;0,VLOOKUP(BC5,Rohstoffe!$B$2:$H$201,6),0)</f>
        <v>0</v>
      </c>
      <c r="BG5" s="17">
        <f t="shared" si="12"/>
        <v>0</v>
      </c>
      <c r="BH5" s="12"/>
      <c r="BI5" s="2">
        <f>IF(BH5&lt;&gt;0,VLOOKUP(BH5,Rohstoffe!$B$2:$H$201,2),0)</f>
        <v>0</v>
      </c>
      <c r="BJ5" s="12"/>
      <c r="BK5" s="18">
        <f>IF(BH5&lt;&gt;0,VLOOKUP(BH5,Rohstoffe!$B$2:$H$201,6),0)</f>
        <v>0</v>
      </c>
      <c r="BL5" s="17">
        <f t="shared" si="13"/>
        <v>0</v>
      </c>
      <c r="BM5" s="12"/>
      <c r="BN5" s="2">
        <f>IF(BM5&lt;&gt;0,VLOOKUP(BM5,Rohstoffe!$B$2:$H$201,2),0)</f>
        <v>0</v>
      </c>
      <c r="BO5" s="12"/>
      <c r="BP5" s="18">
        <f>IF(BM5&lt;&gt;0,VLOOKUP(BM5,Rohstoffe!$B$2:$H$201,6),0)</f>
        <v>0</v>
      </c>
      <c r="BQ5" s="17">
        <f t="shared" si="14"/>
        <v>0</v>
      </c>
      <c r="BR5" s="12"/>
      <c r="BS5" s="2">
        <f>IF(BR5&lt;&gt;0,VLOOKUP(BR5,Rohstoffe!$B$2:$H$201,2),0)</f>
        <v>0</v>
      </c>
      <c r="BT5" s="12"/>
      <c r="BU5" s="18">
        <f>IF(BR5&lt;&gt;0,VLOOKUP(BR5,Rohstoffe!$B$2:$H$201,6),0)</f>
        <v>0</v>
      </c>
      <c r="BV5" s="17">
        <f t="shared" si="15"/>
        <v>0</v>
      </c>
      <c r="BW5" s="12"/>
      <c r="BX5" s="2">
        <f>IF(BW5&lt;&gt;0,VLOOKUP(BW5,Rohstoffe!$B$2:$H$201,2),0)</f>
        <v>0</v>
      </c>
      <c r="BY5" s="12"/>
      <c r="BZ5" s="18">
        <f>IF(BW5&lt;&gt;0,VLOOKUP(BW5,Rohstoffe!$B$2:$H$201,6),0)</f>
        <v>0</v>
      </c>
      <c r="CA5" s="17">
        <f t="shared" si="16"/>
        <v>0</v>
      </c>
      <c r="CB5" s="17">
        <f>SUMIF(Herstellung!$P$4:$P$28,A5,Herstellung!$M$4:$M$28)</f>
        <v>0</v>
      </c>
    </row>
    <row r="6" spans="1:80" ht="12.75">
      <c r="A6" s="12">
        <v>3</v>
      </c>
      <c r="B6" s="13"/>
      <c r="C6" s="15" t="e">
        <f t="shared" si="0"/>
        <v>#DIV/0!</v>
      </c>
      <c r="D6" s="16">
        <f t="shared" si="1"/>
        <v>0</v>
      </c>
      <c r="E6" s="12"/>
      <c r="F6" s="2">
        <f>IF(E6&lt;&gt;0,VLOOKUP(E6,Rohstoffe!$B$2:$H$201,2),0)</f>
        <v>0</v>
      </c>
      <c r="G6" s="12"/>
      <c r="H6" s="18">
        <f>IF(E6&lt;&gt;0,VLOOKUP(E6,Rohstoffe!$B$2:$H$201,6),0)</f>
        <v>0</v>
      </c>
      <c r="I6" s="17">
        <f t="shared" si="2"/>
        <v>0</v>
      </c>
      <c r="J6" s="12"/>
      <c r="K6" s="2">
        <f>IF(J6&lt;&gt;0,VLOOKUP(J6,Rohstoffe!$B$2:$H$201,2),0)</f>
        <v>0</v>
      </c>
      <c r="L6" s="12"/>
      <c r="M6" s="18">
        <f>IF(J6&lt;&gt;0,VLOOKUP(J6,Rohstoffe!$B$2:$H$201,6),0)</f>
        <v>0</v>
      </c>
      <c r="N6" s="17">
        <f t="shared" si="3"/>
        <v>0</v>
      </c>
      <c r="O6" s="12"/>
      <c r="P6" s="2">
        <f>IF(O6&lt;&gt;0,VLOOKUP(O6,Rohstoffe!$B$2:$H$201,2),0)</f>
        <v>0</v>
      </c>
      <c r="Q6" s="12"/>
      <c r="R6" s="18">
        <f>IF(O6&lt;&gt;0,VLOOKUP(O6,Rohstoffe!$B$2:$H$201,6),0)</f>
        <v>0</v>
      </c>
      <c r="S6" s="17">
        <f t="shared" si="4"/>
        <v>0</v>
      </c>
      <c r="T6" s="12"/>
      <c r="U6" s="2">
        <f>IF(T6&lt;&gt;0,VLOOKUP(T6,Rohstoffe!$B$2:$H$201,2),0)</f>
        <v>0</v>
      </c>
      <c r="V6" s="12"/>
      <c r="W6" s="18">
        <f>IF(T6&lt;&gt;0,VLOOKUP(T6,Rohstoffe!$B$2:$H$201,6),0)</f>
        <v>0</v>
      </c>
      <c r="X6" s="17">
        <f t="shared" si="5"/>
        <v>0</v>
      </c>
      <c r="Y6" s="12"/>
      <c r="Z6" s="2">
        <f>IF(Y6&lt;&gt;0,VLOOKUP(Y6,Rohstoffe!$B$2:$H$201,2),0)</f>
        <v>0</v>
      </c>
      <c r="AA6" s="12"/>
      <c r="AB6" s="18">
        <f>IF(Y6&lt;&gt;0,VLOOKUP(Y6,Rohstoffe!$B$2:$H$201,6),0)</f>
        <v>0</v>
      </c>
      <c r="AC6" s="17">
        <f t="shared" si="6"/>
        <v>0</v>
      </c>
      <c r="AD6" s="12"/>
      <c r="AE6" s="2">
        <f>IF(AD6&lt;&gt;0,VLOOKUP(AD6,Rohstoffe!$B$2:$H$201,2),0)</f>
        <v>0</v>
      </c>
      <c r="AF6" s="12"/>
      <c r="AG6" s="18">
        <f>IF(AD6&lt;&gt;0,VLOOKUP(AD6,Rohstoffe!$B$2:$H$201,6),0)</f>
        <v>0</v>
      </c>
      <c r="AH6" s="17">
        <f t="shared" si="7"/>
        <v>0</v>
      </c>
      <c r="AI6" s="12"/>
      <c r="AJ6" s="2">
        <f>IF(AI6&lt;&gt;0,VLOOKUP(AI6,Rohstoffe!$B$2:$H$201,2),0)</f>
        <v>0</v>
      </c>
      <c r="AK6" s="12"/>
      <c r="AL6" s="18">
        <f>IF(AI6&lt;&gt;0,VLOOKUP(AI6,Rohstoffe!$B$2:$H$201,6),0)</f>
        <v>0</v>
      </c>
      <c r="AM6" s="17">
        <f t="shared" si="8"/>
        <v>0</v>
      </c>
      <c r="AN6" s="12"/>
      <c r="AO6" s="2">
        <f>IF(AN6&lt;&gt;0,VLOOKUP(AN6,Rohstoffe!$B$2:$H$201,2),0)</f>
        <v>0</v>
      </c>
      <c r="AP6" s="12"/>
      <c r="AQ6" s="18">
        <f>IF(AN6&lt;&gt;0,VLOOKUP(AN6,Rohstoffe!$B$2:$H$201,6),0)</f>
        <v>0</v>
      </c>
      <c r="AR6" s="17">
        <f t="shared" si="9"/>
        <v>0</v>
      </c>
      <c r="AS6" s="12"/>
      <c r="AT6" s="2">
        <f>IF(AS6&lt;&gt;0,VLOOKUP(AS6,Rohstoffe!$B$2:$H$201,2),0)</f>
        <v>0</v>
      </c>
      <c r="AU6" s="12"/>
      <c r="AV6" s="18">
        <f>IF(AS6&lt;&gt;0,VLOOKUP(AS6,Rohstoffe!$B$2:$H$201,6),0)</f>
        <v>0</v>
      </c>
      <c r="AW6" s="17">
        <f t="shared" si="10"/>
        <v>0</v>
      </c>
      <c r="AX6" s="12"/>
      <c r="AY6" s="2">
        <f>IF(AX6&lt;&gt;0,VLOOKUP(AX6,Rohstoffe!$B$2:$H$201,2),0)</f>
        <v>0</v>
      </c>
      <c r="AZ6" s="12"/>
      <c r="BA6" s="18">
        <f>IF(AX6&lt;&gt;0,VLOOKUP(AX6,Rohstoffe!$B$2:$H$201,6),0)</f>
        <v>0</v>
      </c>
      <c r="BB6" s="17">
        <f t="shared" si="11"/>
        <v>0</v>
      </c>
      <c r="BC6" s="12"/>
      <c r="BD6" s="2">
        <f>IF(BC6&lt;&gt;0,VLOOKUP(BC6,Rohstoffe!$B$2:$H$201,2),0)</f>
        <v>0</v>
      </c>
      <c r="BE6" s="12"/>
      <c r="BF6" s="18">
        <f>IF(BC6&lt;&gt;0,VLOOKUP(BC6,Rohstoffe!$B$2:$H$201,6),0)</f>
        <v>0</v>
      </c>
      <c r="BG6" s="17">
        <f t="shared" si="12"/>
        <v>0</v>
      </c>
      <c r="BH6" s="12"/>
      <c r="BI6" s="2">
        <f>IF(BH6&lt;&gt;0,VLOOKUP(BH6,Rohstoffe!$B$2:$H$201,2),0)</f>
        <v>0</v>
      </c>
      <c r="BJ6" s="12"/>
      <c r="BK6" s="18">
        <f>IF(BH6&lt;&gt;0,VLOOKUP(BH6,Rohstoffe!$B$2:$H$201,6),0)</f>
        <v>0</v>
      </c>
      <c r="BL6" s="17">
        <f t="shared" si="13"/>
        <v>0</v>
      </c>
      <c r="BM6" s="12"/>
      <c r="BN6" s="2">
        <f>IF(BM6&lt;&gt;0,VLOOKUP(BM6,Rohstoffe!$B$2:$H$201,2),0)</f>
        <v>0</v>
      </c>
      <c r="BO6" s="12"/>
      <c r="BP6" s="18">
        <f>IF(BM6&lt;&gt;0,VLOOKUP(BM6,Rohstoffe!$B$2:$H$201,6),0)</f>
        <v>0</v>
      </c>
      <c r="BQ6" s="17">
        <f t="shared" si="14"/>
        <v>0</v>
      </c>
      <c r="BR6" s="12"/>
      <c r="BS6" s="2">
        <f>IF(BR6&lt;&gt;0,VLOOKUP(BR6,Rohstoffe!$B$2:$H$201,2),0)</f>
        <v>0</v>
      </c>
      <c r="BT6" s="12"/>
      <c r="BU6" s="18">
        <f>IF(BR6&lt;&gt;0,VLOOKUP(BR6,Rohstoffe!$B$2:$H$201,6),0)</f>
        <v>0</v>
      </c>
      <c r="BV6" s="17">
        <f t="shared" si="15"/>
        <v>0</v>
      </c>
      <c r="BW6" s="12"/>
      <c r="BX6" s="2">
        <f>IF(BW6&lt;&gt;0,VLOOKUP(BW6,Rohstoffe!$B$2:$H$201,2),0)</f>
        <v>0</v>
      </c>
      <c r="BY6" s="12"/>
      <c r="BZ6" s="18">
        <f>IF(BW6&lt;&gt;0,VLOOKUP(BW6,Rohstoffe!$B$2:$H$201,6),0)</f>
        <v>0</v>
      </c>
      <c r="CA6" s="17">
        <f t="shared" si="16"/>
        <v>0</v>
      </c>
      <c r="CB6" s="17">
        <f>SUMIF(Herstellung!$P$4:$P$28,A6,Herstellung!$M$4:$M$28)</f>
        <v>0</v>
      </c>
    </row>
    <row r="7" spans="1:80" ht="12.75">
      <c r="A7" s="12">
        <v>4</v>
      </c>
      <c r="B7" s="13"/>
      <c r="C7" s="15" t="e">
        <f t="shared" si="0"/>
        <v>#DIV/0!</v>
      </c>
      <c r="D7" s="16">
        <f t="shared" si="1"/>
        <v>0</v>
      </c>
      <c r="E7" s="12"/>
      <c r="F7" s="2">
        <f>IF(E7&lt;&gt;0,VLOOKUP(E7,Rohstoffe!$B$2:$H$201,2),0)</f>
        <v>0</v>
      </c>
      <c r="G7" s="12"/>
      <c r="H7" s="18">
        <f>IF(E7&lt;&gt;0,VLOOKUP(E7,Rohstoffe!$B$2:$H$201,6),0)</f>
        <v>0</v>
      </c>
      <c r="I7" s="17">
        <f t="shared" si="2"/>
        <v>0</v>
      </c>
      <c r="J7" s="12"/>
      <c r="K7" s="2">
        <f>IF(J7&lt;&gt;0,VLOOKUP(J7,Rohstoffe!$B$2:$H$201,2),0)</f>
        <v>0</v>
      </c>
      <c r="L7" s="12"/>
      <c r="M7" s="18">
        <f>IF(J7&lt;&gt;0,VLOOKUP(J7,Rohstoffe!$B$2:$H$201,6),0)</f>
        <v>0</v>
      </c>
      <c r="N7" s="17">
        <f t="shared" si="3"/>
        <v>0</v>
      </c>
      <c r="O7" s="12"/>
      <c r="P7" s="2">
        <f>IF(O7&lt;&gt;0,VLOOKUP(O7,Rohstoffe!$B$2:$H$201,2),0)</f>
        <v>0</v>
      </c>
      <c r="Q7" s="12"/>
      <c r="R7" s="18">
        <f>IF(O7&lt;&gt;0,VLOOKUP(O7,Rohstoffe!$B$2:$H$201,6),0)</f>
        <v>0</v>
      </c>
      <c r="S7" s="17">
        <f t="shared" si="4"/>
        <v>0</v>
      </c>
      <c r="T7" s="12"/>
      <c r="U7" s="2">
        <f>IF(T7&lt;&gt;0,VLOOKUP(T7,Rohstoffe!$B$2:$H$201,2),0)</f>
        <v>0</v>
      </c>
      <c r="V7" s="12"/>
      <c r="W7" s="18">
        <f>IF(T7&lt;&gt;0,VLOOKUP(T7,Rohstoffe!$B$2:$H$201,6),0)</f>
        <v>0</v>
      </c>
      <c r="X7" s="17">
        <f t="shared" si="5"/>
        <v>0</v>
      </c>
      <c r="Y7" s="12"/>
      <c r="Z7" s="2">
        <f>IF(Y7&lt;&gt;0,VLOOKUP(Y7,Rohstoffe!$B$2:$H$201,2),0)</f>
        <v>0</v>
      </c>
      <c r="AA7" s="12"/>
      <c r="AB7" s="18">
        <f>IF(Y7&lt;&gt;0,VLOOKUP(Y7,Rohstoffe!$B$2:$H$201,6),0)</f>
        <v>0</v>
      </c>
      <c r="AC7" s="17">
        <f t="shared" si="6"/>
        <v>0</v>
      </c>
      <c r="AD7" s="12"/>
      <c r="AE7" s="2">
        <f>IF(AD7&lt;&gt;0,VLOOKUP(AD7,Rohstoffe!$B$2:$H$201,2),0)</f>
        <v>0</v>
      </c>
      <c r="AF7" s="12"/>
      <c r="AG7" s="18">
        <f>IF(AD7&lt;&gt;0,VLOOKUP(AD7,Rohstoffe!$B$2:$H$201,6),0)</f>
        <v>0</v>
      </c>
      <c r="AH7" s="17">
        <f t="shared" si="7"/>
        <v>0</v>
      </c>
      <c r="AI7" s="12"/>
      <c r="AJ7" s="2">
        <f>IF(AI7&lt;&gt;0,VLOOKUP(AI7,Rohstoffe!$B$2:$H$201,2),0)</f>
        <v>0</v>
      </c>
      <c r="AK7" s="12"/>
      <c r="AL7" s="18">
        <f>IF(AI7&lt;&gt;0,VLOOKUP(AI7,Rohstoffe!$B$2:$H$201,6),0)</f>
        <v>0</v>
      </c>
      <c r="AM7" s="17">
        <f t="shared" si="8"/>
        <v>0</v>
      </c>
      <c r="AN7" s="12"/>
      <c r="AO7" s="2">
        <f>IF(AN7&lt;&gt;0,VLOOKUP(AN7,Rohstoffe!$B$2:$H$201,2),0)</f>
        <v>0</v>
      </c>
      <c r="AP7" s="12"/>
      <c r="AQ7" s="18">
        <f>IF(AN7&lt;&gt;0,VLOOKUP(AN7,Rohstoffe!$B$2:$H$201,6),0)</f>
        <v>0</v>
      </c>
      <c r="AR7" s="17">
        <f t="shared" si="9"/>
        <v>0</v>
      </c>
      <c r="AS7" s="12"/>
      <c r="AT7" s="2">
        <f>IF(AS7&lt;&gt;0,VLOOKUP(AS7,Rohstoffe!$B$2:$H$201,2),0)</f>
        <v>0</v>
      </c>
      <c r="AU7" s="12"/>
      <c r="AV7" s="18">
        <f>IF(AS7&lt;&gt;0,VLOOKUP(AS7,Rohstoffe!$B$2:$H$201,6),0)</f>
        <v>0</v>
      </c>
      <c r="AW7" s="17">
        <f t="shared" si="10"/>
        <v>0</v>
      </c>
      <c r="AX7" s="12"/>
      <c r="AY7" s="2">
        <f>IF(AX7&lt;&gt;0,VLOOKUP(AX7,Rohstoffe!$B$2:$H$201,2),0)</f>
        <v>0</v>
      </c>
      <c r="AZ7" s="12"/>
      <c r="BA7" s="18">
        <f>IF(AX7&lt;&gt;0,VLOOKUP(AX7,Rohstoffe!$B$2:$H$201,6),0)</f>
        <v>0</v>
      </c>
      <c r="BB7" s="17">
        <f t="shared" si="11"/>
        <v>0</v>
      </c>
      <c r="BC7" s="12"/>
      <c r="BD7" s="2">
        <f>IF(BC7&lt;&gt;0,VLOOKUP(BC7,Rohstoffe!$B$2:$H$201,2),0)</f>
        <v>0</v>
      </c>
      <c r="BE7" s="12"/>
      <c r="BF7" s="18">
        <f>IF(BC7&lt;&gt;0,VLOOKUP(BC7,Rohstoffe!$B$2:$H$201,6),0)</f>
        <v>0</v>
      </c>
      <c r="BG7" s="17">
        <f t="shared" si="12"/>
        <v>0</v>
      </c>
      <c r="BH7" s="12"/>
      <c r="BI7" s="2">
        <f>IF(BH7&lt;&gt;0,VLOOKUP(BH7,Rohstoffe!$B$2:$H$201,2),0)</f>
        <v>0</v>
      </c>
      <c r="BJ7" s="12"/>
      <c r="BK7" s="18">
        <f>IF(BH7&lt;&gt;0,VLOOKUP(BH7,Rohstoffe!$B$2:$H$201,6),0)</f>
        <v>0</v>
      </c>
      <c r="BL7" s="17">
        <f t="shared" si="13"/>
        <v>0</v>
      </c>
      <c r="BM7" s="12"/>
      <c r="BN7" s="2">
        <f>IF(BM7&lt;&gt;0,VLOOKUP(BM7,Rohstoffe!$B$2:$H$201,2),0)</f>
        <v>0</v>
      </c>
      <c r="BO7" s="12"/>
      <c r="BP7" s="18">
        <f>IF(BM7&lt;&gt;0,VLOOKUP(BM7,Rohstoffe!$B$2:$H$201,6),0)</f>
        <v>0</v>
      </c>
      <c r="BQ7" s="17">
        <f t="shared" si="14"/>
        <v>0</v>
      </c>
      <c r="BR7" s="12"/>
      <c r="BS7" s="2">
        <f>IF(BR7&lt;&gt;0,VLOOKUP(BR7,Rohstoffe!$B$2:$H$201,2),0)</f>
        <v>0</v>
      </c>
      <c r="BT7" s="12"/>
      <c r="BU7" s="18">
        <f>IF(BR7&lt;&gt;0,VLOOKUP(BR7,Rohstoffe!$B$2:$H$201,6),0)</f>
        <v>0</v>
      </c>
      <c r="BV7" s="17">
        <f t="shared" si="15"/>
        <v>0</v>
      </c>
      <c r="BW7" s="12"/>
      <c r="BX7" s="2">
        <f>IF(BW7&lt;&gt;0,VLOOKUP(BW7,Rohstoffe!$B$2:$H$201,2),0)</f>
        <v>0</v>
      </c>
      <c r="BY7" s="12"/>
      <c r="BZ7" s="18">
        <f>IF(BW7&lt;&gt;0,VLOOKUP(BW7,Rohstoffe!$B$2:$H$201,6),0)</f>
        <v>0</v>
      </c>
      <c r="CA7" s="17">
        <f t="shared" si="16"/>
        <v>0</v>
      </c>
      <c r="CB7" s="17">
        <f>SUMIF(Herstellung!$P$4:$P$28,A7,Herstellung!$M$4:$M$28)</f>
        <v>0</v>
      </c>
    </row>
    <row r="8" spans="1:80" ht="12.75">
      <c r="A8" s="12">
        <v>5</v>
      </c>
      <c r="B8" s="13"/>
      <c r="C8" s="15" t="e">
        <f t="shared" si="0"/>
        <v>#DIV/0!</v>
      </c>
      <c r="D8" s="16">
        <f t="shared" si="1"/>
        <v>0</v>
      </c>
      <c r="E8" s="12"/>
      <c r="F8" s="2">
        <f>IF(E8&lt;&gt;0,VLOOKUP(E8,Rohstoffe!$B$2:$H$201,2),0)</f>
        <v>0</v>
      </c>
      <c r="G8" s="12"/>
      <c r="H8" s="18">
        <f>IF(E8&lt;&gt;0,VLOOKUP(E8,Rohstoffe!$B$2:$H$201,6),0)</f>
        <v>0</v>
      </c>
      <c r="I8" s="17">
        <f t="shared" si="2"/>
        <v>0</v>
      </c>
      <c r="J8" s="12"/>
      <c r="K8" s="2">
        <f>IF(J8&lt;&gt;0,VLOOKUP(J8,Rohstoffe!$B$2:$H$201,2),0)</f>
        <v>0</v>
      </c>
      <c r="L8" s="12"/>
      <c r="M8" s="18">
        <f>IF(J8&lt;&gt;0,VLOOKUP(J8,Rohstoffe!$B$2:$H$201,6),0)</f>
        <v>0</v>
      </c>
      <c r="N8" s="17">
        <f t="shared" si="3"/>
        <v>0</v>
      </c>
      <c r="O8" s="12"/>
      <c r="P8" s="2">
        <f>IF(O8&lt;&gt;0,VLOOKUP(O8,Rohstoffe!$B$2:$H$201,2),0)</f>
        <v>0</v>
      </c>
      <c r="Q8" s="12"/>
      <c r="R8" s="18">
        <f>IF(O8&lt;&gt;0,VLOOKUP(O8,Rohstoffe!$B$2:$H$201,6),0)</f>
        <v>0</v>
      </c>
      <c r="S8" s="17">
        <f t="shared" si="4"/>
        <v>0</v>
      </c>
      <c r="T8" s="12"/>
      <c r="U8" s="2">
        <f>IF(T8&lt;&gt;0,VLOOKUP(T8,Rohstoffe!$B$2:$H$201,2),0)</f>
        <v>0</v>
      </c>
      <c r="V8" s="12"/>
      <c r="W8" s="18">
        <f>IF(T8&lt;&gt;0,VLOOKUP(T8,Rohstoffe!$B$2:$H$201,6),0)</f>
        <v>0</v>
      </c>
      <c r="X8" s="17">
        <f t="shared" si="5"/>
        <v>0</v>
      </c>
      <c r="Y8" s="12"/>
      <c r="Z8" s="2">
        <f>IF(Y8&lt;&gt;0,VLOOKUP(Y8,Rohstoffe!$B$2:$H$201,2),0)</f>
        <v>0</v>
      </c>
      <c r="AA8" s="12"/>
      <c r="AB8" s="18">
        <f>IF(Y8&lt;&gt;0,VLOOKUP(Y8,Rohstoffe!$B$2:$H$201,6),0)</f>
        <v>0</v>
      </c>
      <c r="AC8" s="17">
        <f t="shared" si="6"/>
        <v>0</v>
      </c>
      <c r="AD8" s="12"/>
      <c r="AE8" s="2">
        <f>IF(AD8&lt;&gt;0,VLOOKUP(AD8,Rohstoffe!$B$2:$H$201,2),0)</f>
        <v>0</v>
      </c>
      <c r="AF8" s="12"/>
      <c r="AG8" s="18">
        <f>IF(AD8&lt;&gt;0,VLOOKUP(AD8,Rohstoffe!$B$2:$H$201,6),0)</f>
        <v>0</v>
      </c>
      <c r="AH8" s="17">
        <f t="shared" si="7"/>
        <v>0</v>
      </c>
      <c r="AI8" s="12"/>
      <c r="AJ8" s="2">
        <f>IF(AI8&lt;&gt;0,VLOOKUP(AI8,Rohstoffe!$B$2:$H$201,2),0)</f>
        <v>0</v>
      </c>
      <c r="AK8" s="12"/>
      <c r="AL8" s="18">
        <f>IF(AI8&lt;&gt;0,VLOOKUP(AI8,Rohstoffe!$B$2:$H$201,6),0)</f>
        <v>0</v>
      </c>
      <c r="AM8" s="17">
        <f t="shared" si="8"/>
        <v>0</v>
      </c>
      <c r="AN8" s="12"/>
      <c r="AO8" s="2">
        <f>IF(AN8&lt;&gt;0,VLOOKUP(AN8,Rohstoffe!$B$2:$H$201,2),0)</f>
        <v>0</v>
      </c>
      <c r="AP8" s="12"/>
      <c r="AQ8" s="18">
        <f>IF(AN8&lt;&gt;0,VLOOKUP(AN8,Rohstoffe!$B$2:$H$201,6),0)</f>
        <v>0</v>
      </c>
      <c r="AR8" s="17">
        <f t="shared" si="9"/>
        <v>0</v>
      </c>
      <c r="AS8" s="12"/>
      <c r="AT8" s="2">
        <f>IF(AS8&lt;&gt;0,VLOOKUP(AS8,Rohstoffe!$B$2:$H$201,2),0)</f>
        <v>0</v>
      </c>
      <c r="AU8" s="12"/>
      <c r="AV8" s="18">
        <f>IF(AS8&lt;&gt;0,VLOOKUP(AS8,Rohstoffe!$B$2:$H$201,6),0)</f>
        <v>0</v>
      </c>
      <c r="AW8" s="17">
        <f t="shared" si="10"/>
        <v>0</v>
      </c>
      <c r="AX8" s="12"/>
      <c r="AY8" s="2">
        <f>IF(AX8&lt;&gt;0,VLOOKUP(AX8,Rohstoffe!$B$2:$H$201,2),0)</f>
        <v>0</v>
      </c>
      <c r="AZ8" s="12"/>
      <c r="BA8" s="18">
        <f>IF(AX8&lt;&gt;0,VLOOKUP(AX8,Rohstoffe!$B$2:$H$201,6),0)</f>
        <v>0</v>
      </c>
      <c r="BB8" s="17">
        <f t="shared" si="11"/>
        <v>0</v>
      </c>
      <c r="BC8" s="12"/>
      <c r="BD8" s="2">
        <f>IF(BC8&lt;&gt;0,VLOOKUP(BC8,Rohstoffe!$B$2:$H$201,2),0)</f>
        <v>0</v>
      </c>
      <c r="BE8" s="12"/>
      <c r="BF8" s="18">
        <f>IF(BC8&lt;&gt;0,VLOOKUP(BC8,Rohstoffe!$B$2:$H$201,6),0)</f>
        <v>0</v>
      </c>
      <c r="BG8" s="17">
        <f t="shared" si="12"/>
        <v>0</v>
      </c>
      <c r="BH8" s="12"/>
      <c r="BI8" s="2">
        <f>IF(BH8&lt;&gt;0,VLOOKUP(BH8,Rohstoffe!$B$2:$H$201,2),0)</f>
        <v>0</v>
      </c>
      <c r="BJ8" s="12"/>
      <c r="BK8" s="18">
        <f>IF(BH8&lt;&gt;0,VLOOKUP(BH8,Rohstoffe!$B$2:$H$201,6),0)</f>
        <v>0</v>
      </c>
      <c r="BL8" s="17">
        <f t="shared" si="13"/>
        <v>0</v>
      </c>
      <c r="BM8" s="12"/>
      <c r="BN8" s="2">
        <f>IF(BM8&lt;&gt;0,VLOOKUP(BM8,Rohstoffe!$B$2:$H$201,2),0)</f>
        <v>0</v>
      </c>
      <c r="BO8" s="12"/>
      <c r="BP8" s="18">
        <f>IF(BM8&lt;&gt;0,VLOOKUP(BM8,Rohstoffe!$B$2:$H$201,6),0)</f>
        <v>0</v>
      </c>
      <c r="BQ8" s="17">
        <f t="shared" si="14"/>
        <v>0</v>
      </c>
      <c r="BR8" s="12"/>
      <c r="BS8" s="2">
        <f>IF(BR8&lt;&gt;0,VLOOKUP(BR8,Rohstoffe!$B$2:$H$201,2),0)</f>
        <v>0</v>
      </c>
      <c r="BT8" s="12"/>
      <c r="BU8" s="18">
        <f>IF(BR8&lt;&gt;0,VLOOKUP(BR8,Rohstoffe!$B$2:$H$201,6),0)</f>
        <v>0</v>
      </c>
      <c r="BV8" s="17">
        <f t="shared" si="15"/>
        <v>0</v>
      </c>
      <c r="BW8" s="12"/>
      <c r="BX8" s="2">
        <f>IF(BW8&lt;&gt;0,VLOOKUP(BW8,Rohstoffe!$B$2:$H$201,2),0)</f>
        <v>0</v>
      </c>
      <c r="BY8" s="12"/>
      <c r="BZ8" s="18">
        <f>IF(BW8&lt;&gt;0,VLOOKUP(BW8,Rohstoffe!$B$2:$H$201,6),0)</f>
        <v>0</v>
      </c>
      <c r="CA8" s="17">
        <f t="shared" si="16"/>
        <v>0</v>
      </c>
      <c r="CB8" s="17">
        <f>SUMIF(Herstellung!$P$4:$P$28,A8,Herstellung!$M$4:$M$28)</f>
        <v>0</v>
      </c>
    </row>
    <row r="9" spans="1:80" ht="12.75">
      <c r="A9" s="12">
        <v>6</v>
      </c>
      <c r="B9" s="13"/>
      <c r="C9" s="15" t="e">
        <f t="shared" si="0"/>
        <v>#DIV/0!</v>
      </c>
      <c r="D9" s="16">
        <f t="shared" si="1"/>
        <v>0</v>
      </c>
      <c r="E9" s="12"/>
      <c r="F9" s="2">
        <f>IF(E9&lt;&gt;0,VLOOKUP(E9,Rohstoffe!$B$2:$H$201,2),0)</f>
        <v>0</v>
      </c>
      <c r="G9" s="12"/>
      <c r="H9" s="18">
        <f>IF(E9&lt;&gt;0,VLOOKUP(E9,Rohstoffe!$B$2:$H$201,6),0)</f>
        <v>0</v>
      </c>
      <c r="I9" s="17">
        <f t="shared" si="2"/>
        <v>0</v>
      </c>
      <c r="J9" s="12"/>
      <c r="K9" s="2">
        <f>IF(J9&lt;&gt;0,VLOOKUP(J9,Rohstoffe!$B$2:$H$201,2),0)</f>
        <v>0</v>
      </c>
      <c r="L9" s="12"/>
      <c r="M9" s="18">
        <f>IF(J9&lt;&gt;0,VLOOKUP(J9,Rohstoffe!$B$2:$H$201,6),0)</f>
        <v>0</v>
      </c>
      <c r="N9" s="17">
        <f t="shared" si="3"/>
        <v>0</v>
      </c>
      <c r="O9" s="12"/>
      <c r="P9" s="2">
        <f>IF(O9&lt;&gt;0,VLOOKUP(O9,Rohstoffe!$B$2:$H$201,2),0)</f>
        <v>0</v>
      </c>
      <c r="Q9" s="12"/>
      <c r="R9" s="18">
        <f>IF(O9&lt;&gt;0,VLOOKUP(O9,Rohstoffe!$B$2:$H$201,6),0)</f>
        <v>0</v>
      </c>
      <c r="S9" s="17">
        <f t="shared" si="4"/>
        <v>0</v>
      </c>
      <c r="T9" s="12"/>
      <c r="U9" s="2">
        <f>IF(T9&lt;&gt;0,VLOOKUP(T9,Rohstoffe!$B$2:$H$201,2),0)</f>
        <v>0</v>
      </c>
      <c r="V9" s="12"/>
      <c r="W9" s="18">
        <f>IF(T9&lt;&gt;0,VLOOKUP(T9,Rohstoffe!$B$2:$H$201,6),0)</f>
        <v>0</v>
      </c>
      <c r="X9" s="17">
        <f t="shared" si="5"/>
        <v>0</v>
      </c>
      <c r="Y9" s="12"/>
      <c r="Z9" s="2">
        <f>IF(Y9&lt;&gt;0,VLOOKUP(Y9,Rohstoffe!$B$2:$H$201,2),0)</f>
        <v>0</v>
      </c>
      <c r="AA9" s="12"/>
      <c r="AB9" s="18">
        <f>IF(Y9&lt;&gt;0,VLOOKUP(Y9,Rohstoffe!$B$2:$H$201,6),0)</f>
        <v>0</v>
      </c>
      <c r="AC9" s="17">
        <f t="shared" si="6"/>
        <v>0</v>
      </c>
      <c r="AD9" s="12"/>
      <c r="AE9" s="2">
        <f>IF(AD9&lt;&gt;0,VLOOKUP(AD9,Rohstoffe!$B$2:$H$201,2),0)</f>
        <v>0</v>
      </c>
      <c r="AF9" s="12"/>
      <c r="AG9" s="18">
        <f>IF(AD9&lt;&gt;0,VLOOKUP(AD9,Rohstoffe!$B$2:$H$201,6),0)</f>
        <v>0</v>
      </c>
      <c r="AH9" s="17">
        <f t="shared" si="7"/>
        <v>0</v>
      </c>
      <c r="AI9" s="12"/>
      <c r="AJ9" s="2">
        <f>IF(AI9&lt;&gt;0,VLOOKUP(AI9,Rohstoffe!$B$2:$H$201,2),0)</f>
        <v>0</v>
      </c>
      <c r="AK9" s="12"/>
      <c r="AL9" s="18">
        <f>IF(AI9&lt;&gt;0,VLOOKUP(AI9,Rohstoffe!$B$2:$H$201,6),0)</f>
        <v>0</v>
      </c>
      <c r="AM9" s="17">
        <f t="shared" si="8"/>
        <v>0</v>
      </c>
      <c r="AN9" s="12"/>
      <c r="AO9" s="2">
        <f>IF(AN9&lt;&gt;0,VLOOKUP(AN9,Rohstoffe!$B$2:$H$201,2),0)</f>
        <v>0</v>
      </c>
      <c r="AP9" s="12"/>
      <c r="AQ9" s="18">
        <f>IF(AN9&lt;&gt;0,VLOOKUP(AN9,Rohstoffe!$B$2:$H$201,6),0)</f>
        <v>0</v>
      </c>
      <c r="AR9" s="17">
        <f t="shared" si="9"/>
        <v>0</v>
      </c>
      <c r="AS9" s="12"/>
      <c r="AT9" s="2">
        <f>IF(AS9&lt;&gt;0,VLOOKUP(AS9,Rohstoffe!$B$2:$H$201,2),0)</f>
        <v>0</v>
      </c>
      <c r="AU9" s="12"/>
      <c r="AV9" s="18">
        <f>IF(AS9&lt;&gt;0,VLOOKUP(AS9,Rohstoffe!$B$2:$H$201,6),0)</f>
        <v>0</v>
      </c>
      <c r="AW9" s="17">
        <f t="shared" si="10"/>
        <v>0</v>
      </c>
      <c r="AX9" s="12"/>
      <c r="AY9" s="2">
        <f>IF(AX9&lt;&gt;0,VLOOKUP(AX9,Rohstoffe!$B$2:$H$201,2),0)</f>
        <v>0</v>
      </c>
      <c r="AZ9" s="12"/>
      <c r="BA9" s="18">
        <f>IF(AX9&lt;&gt;0,VLOOKUP(AX9,Rohstoffe!$B$2:$H$201,6),0)</f>
        <v>0</v>
      </c>
      <c r="BB9" s="17">
        <f t="shared" si="11"/>
        <v>0</v>
      </c>
      <c r="BC9" s="12"/>
      <c r="BD9" s="2">
        <f>IF(BC9&lt;&gt;0,VLOOKUP(BC9,Rohstoffe!$B$2:$H$201,2),0)</f>
        <v>0</v>
      </c>
      <c r="BE9" s="12"/>
      <c r="BF9" s="18">
        <f>IF(BC9&lt;&gt;0,VLOOKUP(BC9,Rohstoffe!$B$2:$H$201,6),0)</f>
        <v>0</v>
      </c>
      <c r="BG9" s="17">
        <f t="shared" si="12"/>
        <v>0</v>
      </c>
      <c r="BH9" s="12"/>
      <c r="BI9" s="2">
        <f>IF(BH9&lt;&gt;0,VLOOKUP(BH9,Rohstoffe!$B$2:$H$201,2),0)</f>
        <v>0</v>
      </c>
      <c r="BJ9" s="12"/>
      <c r="BK9" s="18">
        <f>IF(BH9&lt;&gt;0,VLOOKUP(BH9,Rohstoffe!$B$2:$H$201,6),0)</f>
        <v>0</v>
      </c>
      <c r="BL9" s="17">
        <f t="shared" si="13"/>
        <v>0</v>
      </c>
      <c r="BM9" s="12"/>
      <c r="BN9" s="2">
        <f>IF(BM9&lt;&gt;0,VLOOKUP(BM9,Rohstoffe!$B$2:$H$201,2),0)</f>
        <v>0</v>
      </c>
      <c r="BO9" s="12"/>
      <c r="BP9" s="18">
        <f>IF(BM9&lt;&gt;0,VLOOKUP(BM9,Rohstoffe!$B$2:$H$201,6),0)</f>
        <v>0</v>
      </c>
      <c r="BQ9" s="17">
        <f t="shared" si="14"/>
        <v>0</v>
      </c>
      <c r="BR9" s="12"/>
      <c r="BS9" s="2">
        <f>IF(BR9&lt;&gt;0,VLOOKUP(BR9,Rohstoffe!$B$2:$H$201,2),0)</f>
        <v>0</v>
      </c>
      <c r="BT9" s="12"/>
      <c r="BU9" s="18">
        <f>IF(BR9&lt;&gt;0,VLOOKUP(BR9,Rohstoffe!$B$2:$H$201,6),0)</f>
        <v>0</v>
      </c>
      <c r="BV9" s="17">
        <f t="shared" si="15"/>
        <v>0</v>
      </c>
      <c r="BW9" s="12"/>
      <c r="BX9" s="2">
        <f>IF(BW9&lt;&gt;0,VLOOKUP(BW9,Rohstoffe!$B$2:$H$201,2),0)</f>
        <v>0</v>
      </c>
      <c r="BY9" s="12"/>
      <c r="BZ9" s="18">
        <f>IF(BW9&lt;&gt;0,VLOOKUP(BW9,Rohstoffe!$B$2:$H$201,6),0)</f>
        <v>0</v>
      </c>
      <c r="CA9" s="17">
        <f t="shared" si="16"/>
        <v>0</v>
      </c>
      <c r="CB9" s="17">
        <f>SUMIF(Herstellung!$P$4:$P$28,A9,Herstellung!$M$4:$M$28)</f>
        <v>0</v>
      </c>
    </row>
    <row r="10" spans="1:80" ht="12.75">
      <c r="A10" s="12">
        <v>7</v>
      </c>
      <c r="B10" s="13"/>
      <c r="C10" s="15" t="e">
        <f t="shared" si="0"/>
        <v>#DIV/0!</v>
      </c>
      <c r="D10" s="16">
        <f t="shared" si="1"/>
        <v>0</v>
      </c>
      <c r="E10" s="12"/>
      <c r="F10" s="2">
        <f>IF(E10&lt;&gt;0,VLOOKUP(E10,Rohstoffe!$B$2:$H$201,2),0)</f>
        <v>0</v>
      </c>
      <c r="G10" s="12"/>
      <c r="H10" s="18">
        <f>IF(E10&lt;&gt;0,VLOOKUP(E10,Rohstoffe!$B$2:$H$201,6),0)</f>
        <v>0</v>
      </c>
      <c r="I10" s="17">
        <f t="shared" si="2"/>
        <v>0</v>
      </c>
      <c r="J10" s="12"/>
      <c r="K10" s="2">
        <f>IF(J10&lt;&gt;0,VLOOKUP(J10,Rohstoffe!$B$2:$H$201,2),0)</f>
        <v>0</v>
      </c>
      <c r="L10" s="12"/>
      <c r="M10" s="18">
        <f>IF(J10&lt;&gt;0,VLOOKUP(J10,Rohstoffe!$B$2:$H$201,6),0)</f>
        <v>0</v>
      </c>
      <c r="N10" s="17">
        <f t="shared" si="3"/>
        <v>0</v>
      </c>
      <c r="O10" s="12"/>
      <c r="P10" s="2">
        <f>IF(O10&lt;&gt;0,VLOOKUP(O10,Rohstoffe!$B$2:$H$201,2),0)</f>
        <v>0</v>
      </c>
      <c r="Q10" s="12"/>
      <c r="R10" s="18">
        <f>IF(O10&lt;&gt;0,VLOOKUP(O10,Rohstoffe!$B$2:$H$201,6),0)</f>
        <v>0</v>
      </c>
      <c r="S10" s="17">
        <f t="shared" si="4"/>
        <v>0</v>
      </c>
      <c r="T10" s="12"/>
      <c r="U10" s="2">
        <f>IF(T10&lt;&gt;0,VLOOKUP(T10,Rohstoffe!$B$2:$H$201,2),0)</f>
        <v>0</v>
      </c>
      <c r="V10" s="12"/>
      <c r="W10" s="18">
        <f>IF(T10&lt;&gt;0,VLOOKUP(T10,Rohstoffe!$B$2:$H$201,6),0)</f>
        <v>0</v>
      </c>
      <c r="X10" s="17">
        <f t="shared" si="5"/>
        <v>0</v>
      </c>
      <c r="Y10" s="12"/>
      <c r="Z10" s="2">
        <f>IF(Y10&lt;&gt;0,VLOOKUP(Y10,Rohstoffe!$B$2:$H$201,2),0)</f>
        <v>0</v>
      </c>
      <c r="AA10" s="12"/>
      <c r="AB10" s="18">
        <f>IF(Y10&lt;&gt;0,VLOOKUP(Y10,Rohstoffe!$B$2:$H$201,6),0)</f>
        <v>0</v>
      </c>
      <c r="AC10" s="17">
        <f t="shared" si="6"/>
        <v>0</v>
      </c>
      <c r="AD10" s="12"/>
      <c r="AE10" s="2">
        <f>IF(AD10&lt;&gt;0,VLOOKUP(AD10,Rohstoffe!$B$2:$H$201,2),0)</f>
        <v>0</v>
      </c>
      <c r="AF10" s="12"/>
      <c r="AG10" s="18">
        <f>IF(AD10&lt;&gt;0,VLOOKUP(AD10,Rohstoffe!$B$2:$H$201,6),0)</f>
        <v>0</v>
      </c>
      <c r="AH10" s="17">
        <f t="shared" si="7"/>
        <v>0</v>
      </c>
      <c r="AI10" s="12"/>
      <c r="AJ10" s="2">
        <f>IF(AI10&lt;&gt;0,VLOOKUP(AI10,Rohstoffe!$B$2:$H$201,2),0)</f>
        <v>0</v>
      </c>
      <c r="AK10" s="12"/>
      <c r="AL10" s="18">
        <f>IF(AI10&lt;&gt;0,VLOOKUP(AI10,Rohstoffe!$B$2:$H$201,6),0)</f>
        <v>0</v>
      </c>
      <c r="AM10" s="17">
        <f t="shared" si="8"/>
        <v>0</v>
      </c>
      <c r="AN10" s="12"/>
      <c r="AO10" s="2">
        <f>IF(AN10&lt;&gt;0,VLOOKUP(AN10,Rohstoffe!$B$2:$H$201,2),0)</f>
        <v>0</v>
      </c>
      <c r="AP10" s="12"/>
      <c r="AQ10" s="18">
        <f>IF(AN10&lt;&gt;0,VLOOKUP(AN10,Rohstoffe!$B$2:$H$201,6),0)</f>
        <v>0</v>
      </c>
      <c r="AR10" s="17">
        <f t="shared" si="9"/>
        <v>0</v>
      </c>
      <c r="AS10" s="12"/>
      <c r="AT10" s="2">
        <f>IF(AS10&lt;&gt;0,VLOOKUP(AS10,Rohstoffe!$B$2:$H$201,2),0)</f>
        <v>0</v>
      </c>
      <c r="AU10" s="12"/>
      <c r="AV10" s="18">
        <f>IF(AS10&lt;&gt;0,VLOOKUP(AS10,Rohstoffe!$B$2:$H$201,6),0)</f>
        <v>0</v>
      </c>
      <c r="AW10" s="17">
        <f t="shared" si="10"/>
        <v>0</v>
      </c>
      <c r="AX10" s="12"/>
      <c r="AY10" s="2">
        <f>IF(AX10&lt;&gt;0,VLOOKUP(AX10,Rohstoffe!$B$2:$H$201,2),0)</f>
        <v>0</v>
      </c>
      <c r="AZ10" s="12"/>
      <c r="BA10" s="18">
        <f>IF(AX10&lt;&gt;0,VLOOKUP(AX10,Rohstoffe!$B$2:$H$201,6),0)</f>
        <v>0</v>
      </c>
      <c r="BB10" s="17">
        <f t="shared" si="11"/>
        <v>0</v>
      </c>
      <c r="BC10" s="12"/>
      <c r="BD10" s="2">
        <f>IF(BC10&lt;&gt;0,VLOOKUP(BC10,Rohstoffe!$B$2:$H$201,2),0)</f>
        <v>0</v>
      </c>
      <c r="BE10" s="12"/>
      <c r="BF10" s="18">
        <f>IF(BC10&lt;&gt;0,VLOOKUP(BC10,Rohstoffe!$B$2:$H$201,6),0)</f>
        <v>0</v>
      </c>
      <c r="BG10" s="17">
        <f t="shared" si="12"/>
        <v>0</v>
      </c>
      <c r="BH10" s="12"/>
      <c r="BI10" s="2">
        <f>IF(BH10&lt;&gt;0,VLOOKUP(BH10,Rohstoffe!$B$2:$H$201,2),0)</f>
        <v>0</v>
      </c>
      <c r="BJ10" s="12"/>
      <c r="BK10" s="18">
        <f>IF(BH10&lt;&gt;0,VLOOKUP(BH10,Rohstoffe!$B$2:$H$201,6),0)</f>
        <v>0</v>
      </c>
      <c r="BL10" s="17">
        <f t="shared" si="13"/>
        <v>0</v>
      </c>
      <c r="BM10" s="12"/>
      <c r="BN10" s="2">
        <f>IF(BM10&lt;&gt;0,VLOOKUP(BM10,Rohstoffe!$B$2:$H$201,2),0)</f>
        <v>0</v>
      </c>
      <c r="BO10" s="12"/>
      <c r="BP10" s="18">
        <f>IF(BM10&lt;&gt;0,VLOOKUP(BM10,Rohstoffe!$B$2:$H$201,6),0)</f>
        <v>0</v>
      </c>
      <c r="BQ10" s="17">
        <f t="shared" si="14"/>
        <v>0</v>
      </c>
      <c r="BR10" s="12"/>
      <c r="BS10" s="2">
        <f>IF(BR10&lt;&gt;0,VLOOKUP(BR10,Rohstoffe!$B$2:$H$201,2),0)</f>
        <v>0</v>
      </c>
      <c r="BT10" s="12"/>
      <c r="BU10" s="18">
        <f>IF(BR10&lt;&gt;0,VLOOKUP(BR10,Rohstoffe!$B$2:$H$201,6),0)</f>
        <v>0</v>
      </c>
      <c r="BV10" s="17">
        <f t="shared" si="15"/>
        <v>0</v>
      </c>
      <c r="BW10" s="12"/>
      <c r="BX10" s="2">
        <f>IF(BW10&lt;&gt;0,VLOOKUP(BW10,Rohstoffe!$B$2:$H$201,2),0)</f>
        <v>0</v>
      </c>
      <c r="BY10" s="12"/>
      <c r="BZ10" s="18">
        <f>IF(BW10&lt;&gt;0,VLOOKUP(BW10,Rohstoffe!$B$2:$H$201,6),0)</f>
        <v>0</v>
      </c>
      <c r="CA10" s="17">
        <f t="shared" si="16"/>
        <v>0</v>
      </c>
      <c r="CB10" s="17">
        <f>SUMIF(Herstellung!$P$4:$P$28,A10,Herstellung!$M$4:$M$28)</f>
        <v>0</v>
      </c>
    </row>
    <row r="11" spans="1:80" ht="12.75">
      <c r="A11" s="12">
        <v>8</v>
      </c>
      <c r="B11" s="13"/>
      <c r="C11" s="15" t="e">
        <f t="shared" si="0"/>
        <v>#DIV/0!</v>
      </c>
      <c r="D11" s="16">
        <f t="shared" si="1"/>
        <v>0</v>
      </c>
      <c r="E11" s="12"/>
      <c r="F11" s="2">
        <f>IF(E11&lt;&gt;0,VLOOKUP(E11,Rohstoffe!$B$2:$H$201,2),0)</f>
        <v>0</v>
      </c>
      <c r="G11" s="12"/>
      <c r="H11" s="18">
        <f>IF(E11&lt;&gt;0,VLOOKUP(E11,Rohstoffe!$B$2:$H$201,6),0)</f>
        <v>0</v>
      </c>
      <c r="I11" s="17">
        <f t="shared" si="2"/>
        <v>0</v>
      </c>
      <c r="J11" s="12"/>
      <c r="K11" s="2">
        <f>IF(J11&lt;&gt;0,VLOOKUP(J11,Rohstoffe!$B$2:$H$201,2),0)</f>
        <v>0</v>
      </c>
      <c r="L11" s="12"/>
      <c r="M11" s="18">
        <f>IF(J11&lt;&gt;0,VLOOKUP(J11,Rohstoffe!$B$2:$H$201,6),0)</f>
        <v>0</v>
      </c>
      <c r="N11" s="17">
        <f t="shared" si="3"/>
        <v>0</v>
      </c>
      <c r="O11" s="12"/>
      <c r="P11" s="2">
        <f>IF(O11&lt;&gt;0,VLOOKUP(O11,Rohstoffe!$B$2:$H$201,2),0)</f>
        <v>0</v>
      </c>
      <c r="Q11" s="12"/>
      <c r="R11" s="18">
        <f>IF(O11&lt;&gt;0,VLOOKUP(O11,Rohstoffe!$B$2:$H$201,6),0)</f>
        <v>0</v>
      </c>
      <c r="S11" s="17">
        <f t="shared" si="4"/>
        <v>0</v>
      </c>
      <c r="T11" s="12"/>
      <c r="U11" s="2">
        <f>IF(T11&lt;&gt;0,VLOOKUP(T11,Rohstoffe!$B$2:$H$201,2),0)</f>
        <v>0</v>
      </c>
      <c r="V11" s="12"/>
      <c r="W11" s="18">
        <f>IF(T11&lt;&gt;0,VLOOKUP(T11,Rohstoffe!$B$2:$H$201,6),0)</f>
        <v>0</v>
      </c>
      <c r="X11" s="17">
        <f t="shared" si="5"/>
        <v>0</v>
      </c>
      <c r="Y11" s="12"/>
      <c r="Z11" s="2">
        <f>IF(Y11&lt;&gt;0,VLOOKUP(Y11,Rohstoffe!$B$2:$H$201,2),0)</f>
        <v>0</v>
      </c>
      <c r="AA11" s="12"/>
      <c r="AB11" s="18">
        <f>IF(Y11&lt;&gt;0,VLOOKUP(Y11,Rohstoffe!$B$2:$H$201,6),0)</f>
        <v>0</v>
      </c>
      <c r="AC11" s="17">
        <f t="shared" si="6"/>
        <v>0</v>
      </c>
      <c r="AD11" s="12"/>
      <c r="AE11" s="2">
        <f>IF(AD11&lt;&gt;0,VLOOKUP(AD11,Rohstoffe!$B$2:$H$201,2),0)</f>
        <v>0</v>
      </c>
      <c r="AF11" s="12"/>
      <c r="AG11" s="18">
        <f>IF(AD11&lt;&gt;0,VLOOKUP(AD11,Rohstoffe!$B$2:$H$201,6),0)</f>
        <v>0</v>
      </c>
      <c r="AH11" s="17">
        <f t="shared" si="7"/>
        <v>0</v>
      </c>
      <c r="AI11" s="12"/>
      <c r="AJ11" s="2">
        <f>IF(AI11&lt;&gt;0,VLOOKUP(AI11,Rohstoffe!$B$2:$H$201,2),0)</f>
        <v>0</v>
      </c>
      <c r="AK11" s="12"/>
      <c r="AL11" s="18">
        <f>IF(AI11&lt;&gt;0,VLOOKUP(AI11,Rohstoffe!$B$2:$H$201,6),0)</f>
        <v>0</v>
      </c>
      <c r="AM11" s="17">
        <f t="shared" si="8"/>
        <v>0</v>
      </c>
      <c r="AN11" s="12"/>
      <c r="AO11" s="2">
        <f>IF(AN11&lt;&gt;0,VLOOKUP(AN11,Rohstoffe!$B$2:$H$201,2),0)</f>
        <v>0</v>
      </c>
      <c r="AP11" s="12"/>
      <c r="AQ11" s="18">
        <f>IF(AN11&lt;&gt;0,VLOOKUP(AN11,Rohstoffe!$B$2:$H$201,6),0)</f>
        <v>0</v>
      </c>
      <c r="AR11" s="17">
        <f t="shared" si="9"/>
        <v>0</v>
      </c>
      <c r="AS11" s="12"/>
      <c r="AT11" s="2">
        <f>IF(AS11&lt;&gt;0,VLOOKUP(AS11,Rohstoffe!$B$2:$H$201,2),0)</f>
        <v>0</v>
      </c>
      <c r="AU11" s="12"/>
      <c r="AV11" s="18">
        <f>IF(AS11&lt;&gt;0,VLOOKUP(AS11,Rohstoffe!$B$2:$H$201,6),0)</f>
        <v>0</v>
      </c>
      <c r="AW11" s="17">
        <f t="shared" si="10"/>
        <v>0</v>
      </c>
      <c r="AX11" s="12"/>
      <c r="AY11" s="2">
        <f>IF(AX11&lt;&gt;0,VLOOKUP(AX11,Rohstoffe!$B$2:$H$201,2),0)</f>
        <v>0</v>
      </c>
      <c r="AZ11" s="12"/>
      <c r="BA11" s="18">
        <f>IF(AX11&lt;&gt;0,VLOOKUP(AX11,Rohstoffe!$B$2:$H$201,6),0)</f>
        <v>0</v>
      </c>
      <c r="BB11" s="17">
        <f t="shared" si="11"/>
        <v>0</v>
      </c>
      <c r="BC11" s="12"/>
      <c r="BD11" s="2">
        <f>IF(BC11&lt;&gt;0,VLOOKUP(BC11,Rohstoffe!$B$2:$H$201,2),0)</f>
        <v>0</v>
      </c>
      <c r="BE11" s="12"/>
      <c r="BF11" s="18">
        <f>IF(BC11&lt;&gt;0,VLOOKUP(BC11,Rohstoffe!$B$2:$H$201,6),0)</f>
        <v>0</v>
      </c>
      <c r="BG11" s="17">
        <f t="shared" si="12"/>
        <v>0</v>
      </c>
      <c r="BH11" s="12"/>
      <c r="BI11" s="2">
        <f>IF(BH11&lt;&gt;0,VLOOKUP(BH11,Rohstoffe!$B$2:$H$201,2),0)</f>
        <v>0</v>
      </c>
      <c r="BJ11" s="12"/>
      <c r="BK11" s="18">
        <f>IF(BH11&lt;&gt;0,VLOOKUP(BH11,Rohstoffe!$B$2:$H$201,6),0)</f>
        <v>0</v>
      </c>
      <c r="BL11" s="17">
        <f t="shared" si="13"/>
        <v>0</v>
      </c>
      <c r="BM11" s="12"/>
      <c r="BN11" s="2">
        <f>IF(BM11&lt;&gt;0,VLOOKUP(BM11,Rohstoffe!$B$2:$H$201,2),0)</f>
        <v>0</v>
      </c>
      <c r="BO11" s="12"/>
      <c r="BP11" s="18">
        <f>IF(BM11&lt;&gt;0,VLOOKUP(BM11,Rohstoffe!$B$2:$H$201,6),0)</f>
        <v>0</v>
      </c>
      <c r="BQ11" s="17">
        <f t="shared" si="14"/>
        <v>0</v>
      </c>
      <c r="BR11" s="12"/>
      <c r="BS11" s="2">
        <f>IF(BR11&lt;&gt;0,VLOOKUP(BR11,Rohstoffe!$B$2:$H$201,2),0)</f>
        <v>0</v>
      </c>
      <c r="BT11" s="12"/>
      <c r="BU11" s="18">
        <f>IF(BR11&lt;&gt;0,VLOOKUP(BR11,Rohstoffe!$B$2:$H$201,6),0)</f>
        <v>0</v>
      </c>
      <c r="BV11" s="17">
        <f t="shared" si="15"/>
        <v>0</v>
      </c>
      <c r="BW11" s="12"/>
      <c r="BX11" s="2">
        <f>IF(BW11&lt;&gt;0,VLOOKUP(BW11,Rohstoffe!$B$2:$H$201,2),0)</f>
        <v>0</v>
      </c>
      <c r="BY11" s="12"/>
      <c r="BZ11" s="18">
        <f>IF(BW11&lt;&gt;0,VLOOKUP(BW11,Rohstoffe!$B$2:$H$201,6),0)</f>
        <v>0</v>
      </c>
      <c r="CA11" s="17">
        <f t="shared" si="16"/>
        <v>0</v>
      </c>
      <c r="CB11" s="17">
        <f>SUMIF(Herstellung!$P$4:$P$28,A11,Herstellung!$M$4:$M$28)</f>
        <v>0</v>
      </c>
    </row>
    <row r="12" spans="1:80" ht="12.75">
      <c r="A12" s="12">
        <v>9</v>
      </c>
      <c r="B12" s="13"/>
      <c r="C12" s="15" t="e">
        <f t="shared" si="0"/>
        <v>#DIV/0!</v>
      </c>
      <c r="D12" s="16">
        <f t="shared" si="1"/>
        <v>0</v>
      </c>
      <c r="E12" s="12"/>
      <c r="F12" s="2">
        <f>IF(E12&lt;&gt;0,VLOOKUP(E12,Rohstoffe!$B$2:$H$201,2),0)</f>
        <v>0</v>
      </c>
      <c r="G12" s="12"/>
      <c r="H12" s="18">
        <f>IF(E12&lt;&gt;0,VLOOKUP(E12,Rohstoffe!$B$2:$H$201,6),0)</f>
        <v>0</v>
      </c>
      <c r="I12" s="17">
        <f t="shared" si="2"/>
        <v>0</v>
      </c>
      <c r="J12" s="12"/>
      <c r="K12" s="2">
        <f>IF(J12&lt;&gt;0,VLOOKUP(J12,Rohstoffe!$B$2:$H$201,2),0)</f>
        <v>0</v>
      </c>
      <c r="L12" s="12"/>
      <c r="M12" s="18">
        <f>IF(J12&lt;&gt;0,VLOOKUP(J12,Rohstoffe!$B$2:$H$201,6),0)</f>
        <v>0</v>
      </c>
      <c r="N12" s="17">
        <f t="shared" si="3"/>
        <v>0</v>
      </c>
      <c r="O12" s="12"/>
      <c r="P12" s="2">
        <f>IF(O12&lt;&gt;0,VLOOKUP(O12,Rohstoffe!$B$2:$H$201,2),0)</f>
        <v>0</v>
      </c>
      <c r="Q12" s="12"/>
      <c r="R12" s="18">
        <f>IF(O12&lt;&gt;0,VLOOKUP(O12,Rohstoffe!$B$2:$H$201,6),0)</f>
        <v>0</v>
      </c>
      <c r="S12" s="17">
        <f t="shared" si="4"/>
        <v>0</v>
      </c>
      <c r="T12" s="12"/>
      <c r="U12" s="2">
        <f>IF(T12&lt;&gt;0,VLOOKUP(T12,Rohstoffe!$B$2:$H$201,2),0)</f>
        <v>0</v>
      </c>
      <c r="V12" s="12"/>
      <c r="W12" s="18">
        <f>IF(T12&lt;&gt;0,VLOOKUP(T12,Rohstoffe!$B$2:$H$201,6),0)</f>
        <v>0</v>
      </c>
      <c r="X12" s="17">
        <f t="shared" si="5"/>
        <v>0</v>
      </c>
      <c r="Y12" s="12"/>
      <c r="Z12" s="2">
        <f>IF(Y12&lt;&gt;0,VLOOKUP(Y12,Rohstoffe!$B$2:$H$201,2),0)</f>
        <v>0</v>
      </c>
      <c r="AA12" s="12"/>
      <c r="AB12" s="18">
        <f>IF(Y12&lt;&gt;0,VLOOKUP(Y12,Rohstoffe!$B$2:$H$201,6),0)</f>
        <v>0</v>
      </c>
      <c r="AC12" s="17">
        <f t="shared" si="6"/>
        <v>0</v>
      </c>
      <c r="AD12" s="12"/>
      <c r="AE12" s="2">
        <f>IF(AD12&lt;&gt;0,VLOOKUP(AD12,Rohstoffe!$B$2:$H$201,2),0)</f>
        <v>0</v>
      </c>
      <c r="AF12" s="12"/>
      <c r="AG12" s="18">
        <f>IF(AD12&lt;&gt;0,VLOOKUP(AD12,Rohstoffe!$B$2:$H$201,6),0)</f>
        <v>0</v>
      </c>
      <c r="AH12" s="17">
        <f t="shared" si="7"/>
        <v>0</v>
      </c>
      <c r="AI12" s="12"/>
      <c r="AJ12" s="2">
        <f>IF(AI12&lt;&gt;0,VLOOKUP(AI12,Rohstoffe!$B$2:$H$201,2),0)</f>
        <v>0</v>
      </c>
      <c r="AK12" s="12"/>
      <c r="AL12" s="18">
        <f>IF(AI12&lt;&gt;0,VLOOKUP(AI12,Rohstoffe!$B$2:$H$201,6),0)</f>
        <v>0</v>
      </c>
      <c r="AM12" s="17">
        <f t="shared" si="8"/>
        <v>0</v>
      </c>
      <c r="AN12" s="12"/>
      <c r="AO12" s="2">
        <f>IF(AN12&lt;&gt;0,VLOOKUP(AN12,Rohstoffe!$B$2:$H$201,2),0)</f>
        <v>0</v>
      </c>
      <c r="AP12" s="12"/>
      <c r="AQ12" s="18">
        <f>IF(AN12&lt;&gt;0,VLOOKUP(AN12,Rohstoffe!$B$2:$H$201,6),0)</f>
        <v>0</v>
      </c>
      <c r="AR12" s="17">
        <f t="shared" si="9"/>
        <v>0</v>
      </c>
      <c r="AS12" s="12"/>
      <c r="AT12" s="2">
        <f>IF(AS12&lt;&gt;0,VLOOKUP(AS12,Rohstoffe!$B$2:$H$201,2),0)</f>
        <v>0</v>
      </c>
      <c r="AU12" s="12"/>
      <c r="AV12" s="18">
        <f>IF(AS12&lt;&gt;0,VLOOKUP(AS12,Rohstoffe!$B$2:$H$201,6),0)</f>
        <v>0</v>
      </c>
      <c r="AW12" s="17">
        <f t="shared" si="10"/>
        <v>0</v>
      </c>
      <c r="AX12" s="12"/>
      <c r="AY12" s="2">
        <f>IF(AX12&lt;&gt;0,VLOOKUP(AX12,Rohstoffe!$B$2:$H$201,2),0)</f>
        <v>0</v>
      </c>
      <c r="AZ12" s="12"/>
      <c r="BA12" s="18">
        <f>IF(AX12&lt;&gt;0,VLOOKUP(AX12,Rohstoffe!$B$2:$H$201,6),0)</f>
        <v>0</v>
      </c>
      <c r="BB12" s="17">
        <f t="shared" si="11"/>
        <v>0</v>
      </c>
      <c r="BC12" s="12"/>
      <c r="BD12" s="2">
        <f>IF(BC12&lt;&gt;0,VLOOKUP(BC12,Rohstoffe!$B$2:$H$201,2),0)</f>
        <v>0</v>
      </c>
      <c r="BE12" s="12"/>
      <c r="BF12" s="18">
        <f>IF(BC12&lt;&gt;0,VLOOKUP(BC12,Rohstoffe!$B$2:$H$201,6),0)</f>
        <v>0</v>
      </c>
      <c r="BG12" s="17">
        <f t="shared" si="12"/>
        <v>0</v>
      </c>
      <c r="BH12" s="12"/>
      <c r="BI12" s="2">
        <f>IF(BH12&lt;&gt;0,VLOOKUP(BH12,Rohstoffe!$B$2:$H$201,2),0)</f>
        <v>0</v>
      </c>
      <c r="BJ12" s="12"/>
      <c r="BK12" s="18">
        <f>IF(BH12&lt;&gt;0,VLOOKUP(BH12,Rohstoffe!$B$2:$H$201,6),0)</f>
        <v>0</v>
      </c>
      <c r="BL12" s="17">
        <f t="shared" si="13"/>
        <v>0</v>
      </c>
      <c r="BM12" s="12"/>
      <c r="BN12" s="2">
        <f>IF(BM12&lt;&gt;0,VLOOKUP(BM12,Rohstoffe!$B$2:$H$201,2),0)</f>
        <v>0</v>
      </c>
      <c r="BO12" s="12"/>
      <c r="BP12" s="18">
        <f>IF(BM12&lt;&gt;0,VLOOKUP(BM12,Rohstoffe!$B$2:$H$201,6),0)</f>
        <v>0</v>
      </c>
      <c r="BQ12" s="17">
        <f t="shared" si="14"/>
        <v>0</v>
      </c>
      <c r="BR12" s="12"/>
      <c r="BS12" s="2">
        <f>IF(BR12&lt;&gt;0,VLOOKUP(BR12,Rohstoffe!$B$2:$H$201,2),0)</f>
        <v>0</v>
      </c>
      <c r="BT12" s="12"/>
      <c r="BU12" s="18">
        <f>IF(BR12&lt;&gt;0,VLOOKUP(BR12,Rohstoffe!$B$2:$H$201,6),0)</f>
        <v>0</v>
      </c>
      <c r="BV12" s="17">
        <f t="shared" si="15"/>
        <v>0</v>
      </c>
      <c r="BW12" s="12"/>
      <c r="BX12" s="2">
        <f>IF(BW12&lt;&gt;0,VLOOKUP(BW12,Rohstoffe!$B$2:$H$201,2),0)</f>
        <v>0</v>
      </c>
      <c r="BY12" s="12"/>
      <c r="BZ12" s="18">
        <f>IF(BW12&lt;&gt;0,VLOOKUP(BW12,Rohstoffe!$B$2:$H$201,6),0)</f>
        <v>0</v>
      </c>
      <c r="CA12" s="17">
        <f t="shared" si="16"/>
        <v>0</v>
      </c>
      <c r="CB12" s="17">
        <f>SUMIF(Herstellung!$P$4:$P$28,A12,Herstellung!$M$4:$M$28)</f>
        <v>0</v>
      </c>
    </row>
    <row r="13" spans="1:80" ht="12.75">
      <c r="A13" s="12">
        <v>10</v>
      </c>
      <c r="B13" s="13" t="s">
        <v>159</v>
      </c>
      <c r="C13" s="15">
        <f t="shared" si="0"/>
        <v>2.3823076923076925</v>
      </c>
      <c r="D13" s="16">
        <f t="shared" si="1"/>
        <v>2600</v>
      </c>
      <c r="E13" s="12">
        <v>1</v>
      </c>
      <c r="F13" s="2" t="str">
        <f>IF(E13&lt;&gt;0,VLOOKUP(E13,Rohstoffe!$B$2:$H$201,2),0)</f>
        <v>Weizenmehl Type 550 Bioland</v>
      </c>
      <c r="G13" s="12">
        <v>1000</v>
      </c>
      <c r="H13" s="18">
        <f>IF(E13&lt;&gt;0,VLOOKUP(E13,Rohstoffe!$B$2:$H$201,6),0)</f>
        <v>0.85</v>
      </c>
      <c r="I13" s="17">
        <f t="shared" si="2"/>
        <v>10.769230769230772</v>
      </c>
      <c r="J13" s="12">
        <v>25</v>
      </c>
      <c r="K13" s="2" t="str">
        <f>IF(J13&lt;&gt;0,VLOOKUP(J13,Rohstoffe!$B$2:$H$201,2),0)</f>
        <v>Bio-Backmalz</v>
      </c>
      <c r="L13" s="12">
        <v>30</v>
      </c>
      <c r="M13" s="18">
        <f>IF(J13&lt;&gt;0,VLOOKUP(J13,Rohstoffe!$B$2:$H$201,6),0)</f>
        <v>6</v>
      </c>
      <c r="N13" s="17">
        <f t="shared" si="3"/>
        <v>0.32307692307692315</v>
      </c>
      <c r="O13" s="12">
        <v>10</v>
      </c>
      <c r="P13" s="2" t="str">
        <f>IF(O13&lt;&gt;0,VLOOKUP(O13,Rohstoffe!$B$2:$H$201,2),0)</f>
        <v>Meersalz ohne Zusätze kbA</v>
      </c>
      <c r="Q13" s="12">
        <v>20</v>
      </c>
      <c r="R13" s="18">
        <f>IF(O13&lt;&gt;0,VLOOKUP(O13,Rohstoffe!$B$2:$H$201,6),0)</f>
        <v>0.35</v>
      </c>
      <c r="S13" s="17">
        <f t="shared" si="4"/>
        <v>0.21538461538461542</v>
      </c>
      <c r="T13" s="12">
        <v>30</v>
      </c>
      <c r="U13" s="2" t="str">
        <f>IF(T13&lt;&gt;0,VLOOKUP(T13,Rohstoffe!$B$2:$H$201,2),0)</f>
        <v>Butter kbA</v>
      </c>
      <c r="V13" s="12">
        <v>100</v>
      </c>
      <c r="W13" s="18">
        <f>IF(T13&lt;&gt;0,VLOOKUP(T13,Rohstoffe!$B$2:$H$201,6),0)</f>
        <v>6.5</v>
      </c>
      <c r="X13" s="17">
        <f t="shared" si="5"/>
        <v>1.076923076923077</v>
      </c>
      <c r="Y13" s="12">
        <v>12</v>
      </c>
      <c r="Z13" s="2" t="str">
        <f>IF(Y13&lt;&gt;0,VLOOKUP(Y13,Rohstoffe!$B$2:$H$201,2),0)</f>
        <v>Rohrohrzucker kbA</v>
      </c>
      <c r="AA13" s="12">
        <v>100</v>
      </c>
      <c r="AB13" s="18">
        <f>IF(Y13&lt;&gt;0,VLOOKUP(Y13,Rohstoffe!$B$2:$H$201,6),0)</f>
        <v>2.43</v>
      </c>
      <c r="AC13" s="17">
        <f t="shared" si="6"/>
        <v>1.076923076923077</v>
      </c>
      <c r="AD13" s="12">
        <v>35</v>
      </c>
      <c r="AE13" s="2" t="str">
        <f>IF(AD13&lt;&gt;0,VLOOKUP(AD13,Rohstoffe!$B$2:$H$201,2),0)</f>
        <v>Eier Bioland aufgeschlagen</v>
      </c>
      <c r="AF13" s="12">
        <v>150</v>
      </c>
      <c r="AG13" s="18">
        <f>IF(AD13&lt;&gt;0,VLOOKUP(AD13,Rohstoffe!$B$2:$H$201,6),0)</f>
        <v>8</v>
      </c>
      <c r="AH13" s="17">
        <f t="shared" si="7"/>
        <v>1.6153846153846156</v>
      </c>
      <c r="AI13" s="12">
        <v>31</v>
      </c>
      <c r="AJ13" s="2" t="str">
        <f>IF(AI13&lt;&gt;0,VLOOKUP(AI13,Rohstoffe!$B$2:$H$201,2),0)</f>
        <v>Milchpulver kbA</v>
      </c>
      <c r="AK13" s="12">
        <v>50</v>
      </c>
      <c r="AL13" s="18">
        <f>IF(AI13&lt;&gt;0,VLOOKUP(AI13,Rohstoffe!$B$2:$H$201,6),0)</f>
        <v>4</v>
      </c>
      <c r="AM13" s="17">
        <f t="shared" si="8"/>
        <v>0.5384615384615385</v>
      </c>
      <c r="AN13" s="12">
        <v>15</v>
      </c>
      <c r="AO13" s="2" t="str">
        <f>IF(AN13&lt;&gt;0,VLOOKUP(AN13,Rohstoffe!$B$2:$H$201,2),0)</f>
        <v>Hefe Bio Rapunzel</v>
      </c>
      <c r="AP13" s="12">
        <v>50</v>
      </c>
      <c r="AQ13" s="18">
        <f>IF(AN13&lt;&gt;0,VLOOKUP(AN13,Rohstoffe!$B$2:$H$201,6),0)</f>
        <v>2.7</v>
      </c>
      <c r="AR13" s="17">
        <f t="shared" si="9"/>
        <v>0.5384615384615385</v>
      </c>
      <c r="AS13" s="12">
        <v>40</v>
      </c>
      <c r="AT13" s="2" t="str">
        <f>IF(AS13&lt;&gt;0,VLOOKUP(AS13,Rohstoffe!$B$2:$H$201,2),0)</f>
        <v>Wasser</v>
      </c>
      <c r="AU13" s="12">
        <v>450</v>
      </c>
      <c r="AV13" s="18">
        <f>IF(AS13&lt;&gt;0,VLOOKUP(AS13,Rohstoffe!$B$2:$H$201,6),0)</f>
        <v>0.02</v>
      </c>
      <c r="AW13" s="17">
        <f t="shared" si="10"/>
        <v>4.846153846153847</v>
      </c>
      <c r="AX13" s="12">
        <v>22</v>
      </c>
      <c r="AY13" s="2" t="str">
        <f>IF(AX13&lt;&gt;0,VLOOKUP(AX13,Rohstoffe!$B$2:$H$201,2),0)</f>
        <v>Sultanien kbA</v>
      </c>
      <c r="AZ13" s="12">
        <v>600</v>
      </c>
      <c r="BA13" s="18">
        <f>IF(AX13&lt;&gt;0,VLOOKUP(AX13,Rohstoffe!$B$2:$H$201,6),0)</f>
        <v>3.7</v>
      </c>
      <c r="BB13" s="17">
        <f t="shared" si="11"/>
        <v>6.461538461538463</v>
      </c>
      <c r="BC13" s="12">
        <v>43</v>
      </c>
      <c r="BD13" s="2" t="str">
        <f>IF(BC13&lt;&gt;0,VLOOKUP(BC13,Rohstoffe!$B$2:$H$201,2),0)</f>
        <v>Rum kbA</v>
      </c>
      <c r="BE13" s="12">
        <v>50</v>
      </c>
      <c r="BF13" s="18">
        <f>IF(BC13&lt;&gt;0,VLOOKUP(BC13,Rohstoffe!$B$2:$H$201,6),0)</f>
        <v>10</v>
      </c>
      <c r="BG13" s="17">
        <f t="shared" si="12"/>
        <v>0.5384615384615385</v>
      </c>
      <c r="BH13" s="12"/>
      <c r="BI13" s="2">
        <f>IF(BH13&lt;&gt;0,VLOOKUP(BH13,Rohstoffe!$B$2:$H$201,2),0)</f>
        <v>0</v>
      </c>
      <c r="BJ13" s="12"/>
      <c r="BK13" s="18">
        <f>IF(BH13&lt;&gt;0,VLOOKUP(BH13,Rohstoffe!$B$2:$H$201,6),0)</f>
        <v>0</v>
      </c>
      <c r="BL13" s="17">
        <f t="shared" si="13"/>
        <v>0</v>
      </c>
      <c r="BM13" s="12"/>
      <c r="BN13" s="2">
        <f>IF(BM13&lt;&gt;0,VLOOKUP(BM13,Rohstoffe!$B$2:$H$201,2),0)</f>
        <v>0</v>
      </c>
      <c r="BO13" s="12"/>
      <c r="BP13" s="18">
        <f>IF(BM13&lt;&gt;0,VLOOKUP(BM13,Rohstoffe!$B$2:$H$201,6),0)</f>
        <v>0</v>
      </c>
      <c r="BQ13" s="17">
        <f t="shared" si="14"/>
        <v>0</v>
      </c>
      <c r="BR13" s="12"/>
      <c r="BS13" s="2">
        <f>IF(BR13&lt;&gt;0,VLOOKUP(BR13,Rohstoffe!$B$2:$H$201,2),0)</f>
        <v>0</v>
      </c>
      <c r="BT13" s="12"/>
      <c r="BU13" s="18">
        <f>IF(BR13&lt;&gt;0,VLOOKUP(BR13,Rohstoffe!$B$2:$H$201,6),0)</f>
        <v>0</v>
      </c>
      <c r="BV13" s="17">
        <f t="shared" si="15"/>
        <v>0</v>
      </c>
      <c r="BW13" s="12"/>
      <c r="BX13" s="2">
        <f>IF(BW13&lt;&gt;0,VLOOKUP(BW13,Rohstoffe!$B$2:$H$201,2),0)</f>
        <v>0</v>
      </c>
      <c r="BY13" s="12"/>
      <c r="BZ13" s="18">
        <f>IF(BW13&lt;&gt;0,VLOOKUP(BW13,Rohstoffe!$B$2:$H$201,6),0)</f>
        <v>0</v>
      </c>
      <c r="CA13" s="17">
        <f t="shared" si="16"/>
        <v>0</v>
      </c>
      <c r="CB13" s="17">
        <f>SUMIF(Herstellung!$P$4:$P$28,A13,Herstellung!$M$4:$M$28)</f>
        <v>28.000000000000004</v>
      </c>
    </row>
    <row r="14" spans="1:80" ht="12.75">
      <c r="A14" s="12">
        <v>11</v>
      </c>
      <c r="B14" s="13" t="s">
        <v>160</v>
      </c>
      <c r="C14" s="15">
        <f t="shared" si="0"/>
        <v>5.797692307692308</v>
      </c>
      <c r="D14" s="16">
        <f t="shared" si="1"/>
        <v>2600</v>
      </c>
      <c r="E14" s="12">
        <v>1</v>
      </c>
      <c r="F14" s="2" t="str">
        <f>IF(E14&lt;&gt;0,VLOOKUP(E14,Rohstoffe!$B$2:$H$201,2),0)</f>
        <v>Weizenmehl Type 550 Bioland</v>
      </c>
      <c r="G14" s="12">
        <v>1000</v>
      </c>
      <c r="H14" s="18">
        <f>IF(E14&lt;&gt;0,VLOOKUP(E14,Rohstoffe!$B$2:$H$201,6),0)</f>
        <v>0.85</v>
      </c>
      <c r="I14" s="17">
        <f t="shared" si="2"/>
        <v>5</v>
      </c>
      <c r="J14" s="12">
        <v>25</v>
      </c>
      <c r="K14" s="2" t="str">
        <f>IF(J14&lt;&gt;0,VLOOKUP(J14,Rohstoffe!$B$2:$H$201,2),0)</f>
        <v>Bio-Backmalz</v>
      </c>
      <c r="L14" s="12">
        <v>30</v>
      </c>
      <c r="M14" s="18">
        <f>IF(J14&lt;&gt;0,VLOOKUP(J14,Rohstoffe!$B$2:$H$201,6),0)</f>
        <v>6</v>
      </c>
      <c r="N14" s="17">
        <f t="shared" si="3"/>
        <v>0.15000000000000002</v>
      </c>
      <c r="O14" s="12">
        <v>10</v>
      </c>
      <c r="P14" s="2" t="str">
        <f>IF(O14&lt;&gt;0,VLOOKUP(O14,Rohstoffe!$B$2:$H$201,2),0)</f>
        <v>Meersalz ohne Zusätze kbA</v>
      </c>
      <c r="Q14" s="12">
        <v>20</v>
      </c>
      <c r="R14" s="18">
        <f>IF(O14&lt;&gt;0,VLOOKUP(O14,Rohstoffe!$B$2:$H$201,6),0)</f>
        <v>0.35</v>
      </c>
      <c r="S14" s="17">
        <f t="shared" si="4"/>
        <v>0.1</v>
      </c>
      <c r="T14" s="12">
        <v>30</v>
      </c>
      <c r="U14" s="2" t="str">
        <f>IF(T14&lt;&gt;0,VLOOKUP(T14,Rohstoffe!$B$2:$H$201,2),0)</f>
        <v>Butter kbA</v>
      </c>
      <c r="V14" s="12">
        <v>100</v>
      </c>
      <c r="W14" s="18">
        <f>IF(T14&lt;&gt;0,VLOOKUP(T14,Rohstoffe!$B$2:$H$201,6),0)</f>
        <v>6.5</v>
      </c>
      <c r="X14" s="17">
        <f t="shared" si="5"/>
        <v>0.5</v>
      </c>
      <c r="Y14" s="12">
        <v>12</v>
      </c>
      <c r="Z14" s="2" t="str">
        <f>IF(Y14&lt;&gt;0,VLOOKUP(Y14,Rohstoffe!$B$2:$H$201,2),0)</f>
        <v>Rohrohrzucker kbA</v>
      </c>
      <c r="AA14" s="12">
        <v>100</v>
      </c>
      <c r="AB14" s="18">
        <f>IF(Y14&lt;&gt;0,VLOOKUP(Y14,Rohstoffe!$B$2:$H$201,6),0)</f>
        <v>2.43</v>
      </c>
      <c r="AC14" s="17">
        <f t="shared" si="6"/>
        <v>0.5</v>
      </c>
      <c r="AD14" s="12">
        <v>35</v>
      </c>
      <c r="AE14" s="2" t="str">
        <f>IF(AD14&lt;&gt;0,VLOOKUP(AD14,Rohstoffe!$B$2:$H$201,2),0)</f>
        <v>Eier Bioland aufgeschlagen</v>
      </c>
      <c r="AF14" s="12">
        <v>150</v>
      </c>
      <c r="AG14" s="18">
        <f>IF(AD14&lt;&gt;0,VLOOKUP(AD14,Rohstoffe!$B$2:$H$201,6),0)</f>
        <v>8</v>
      </c>
      <c r="AH14" s="17">
        <f t="shared" si="7"/>
        <v>0.75</v>
      </c>
      <c r="AI14" s="12">
        <v>31</v>
      </c>
      <c r="AJ14" s="2" t="str">
        <f>IF(AI14&lt;&gt;0,VLOOKUP(AI14,Rohstoffe!$B$2:$H$201,2),0)</f>
        <v>Milchpulver kbA</v>
      </c>
      <c r="AK14" s="12">
        <v>50</v>
      </c>
      <c r="AL14" s="18">
        <f>IF(AI14&lt;&gt;0,VLOOKUP(AI14,Rohstoffe!$B$2:$H$201,6),0)</f>
        <v>4</v>
      </c>
      <c r="AM14" s="17">
        <f t="shared" si="8"/>
        <v>0.25</v>
      </c>
      <c r="AN14" s="12">
        <v>15</v>
      </c>
      <c r="AO14" s="2" t="str">
        <f>IF(AN14&lt;&gt;0,VLOOKUP(AN14,Rohstoffe!$B$2:$H$201,2),0)</f>
        <v>Hefe Bio Rapunzel</v>
      </c>
      <c r="AP14" s="12">
        <v>50</v>
      </c>
      <c r="AQ14" s="18">
        <f>IF(AN14&lt;&gt;0,VLOOKUP(AN14,Rohstoffe!$B$2:$H$201,6),0)</f>
        <v>2.7</v>
      </c>
      <c r="AR14" s="17">
        <f t="shared" si="9"/>
        <v>0.25</v>
      </c>
      <c r="AS14" s="12">
        <v>40</v>
      </c>
      <c r="AT14" s="2" t="str">
        <f>IF(AS14&lt;&gt;0,VLOOKUP(AS14,Rohstoffe!$B$2:$H$201,2),0)</f>
        <v>Wasser</v>
      </c>
      <c r="AU14" s="12">
        <v>450</v>
      </c>
      <c r="AV14" s="18">
        <f>IF(AS14&lt;&gt;0,VLOOKUP(AS14,Rohstoffe!$B$2:$H$201,6),0)</f>
        <v>0.02</v>
      </c>
      <c r="AW14" s="17">
        <f t="shared" si="10"/>
        <v>2.25</v>
      </c>
      <c r="AX14" s="12">
        <v>23</v>
      </c>
      <c r="AY14" s="2" t="str">
        <f>IF(AX14&lt;&gt;0,VLOOKUP(AX14,Rohstoffe!$B$2:$H$201,2),0)</f>
        <v>Kirschen getrocknet kbA</v>
      </c>
      <c r="AZ14" s="12">
        <v>600</v>
      </c>
      <c r="BA14" s="18">
        <f>IF(AX14&lt;&gt;0,VLOOKUP(AX14,Rohstoffe!$B$2:$H$201,6),0)</f>
        <v>18.5</v>
      </c>
      <c r="BB14" s="17">
        <f t="shared" si="11"/>
        <v>3</v>
      </c>
      <c r="BC14" s="12">
        <v>43</v>
      </c>
      <c r="BD14" s="2" t="str">
        <f>IF(BC14&lt;&gt;0,VLOOKUP(BC14,Rohstoffe!$B$2:$H$201,2),0)</f>
        <v>Rum kbA</v>
      </c>
      <c r="BE14" s="12">
        <v>50</v>
      </c>
      <c r="BF14" s="18">
        <f>IF(BC14&lt;&gt;0,VLOOKUP(BC14,Rohstoffe!$B$2:$H$201,6),0)</f>
        <v>10</v>
      </c>
      <c r="BG14" s="17">
        <f t="shared" si="12"/>
        <v>0.25</v>
      </c>
      <c r="BH14" s="12"/>
      <c r="BI14" s="2">
        <f>IF(BH14&lt;&gt;0,VLOOKUP(BH14,Rohstoffe!$B$2:$H$201,2),0)</f>
        <v>0</v>
      </c>
      <c r="BJ14" s="12"/>
      <c r="BK14" s="18">
        <f>IF(BH14&lt;&gt;0,VLOOKUP(BH14,Rohstoffe!$B$2:$H$201,6),0)</f>
        <v>0</v>
      </c>
      <c r="BL14" s="17">
        <f t="shared" si="13"/>
        <v>0</v>
      </c>
      <c r="BM14" s="12"/>
      <c r="BN14" s="2">
        <f>IF(BM14&lt;&gt;0,VLOOKUP(BM14,Rohstoffe!$B$2:$H$201,2),0)</f>
        <v>0</v>
      </c>
      <c r="BO14" s="12"/>
      <c r="BP14" s="18">
        <f>IF(BM14&lt;&gt;0,VLOOKUP(BM14,Rohstoffe!$B$2:$H$201,6),0)</f>
        <v>0</v>
      </c>
      <c r="BQ14" s="17">
        <f t="shared" si="14"/>
        <v>0</v>
      </c>
      <c r="BR14" s="12"/>
      <c r="BS14" s="2">
        <f>IF(BR14&lt;&gt;0,VLOOKUP(BR14,Rohstoffe!$B$2:$H$201,2),0)</f>
        <v>0</v>
      </c>
      <c r="BT14" s="12"/>
      <c r="BU14" s="18">
        <f>IF(BR14&lt;&gt;0,VLOOKUP(BR14,Rohstoffe!$B$2:$H$201,6),0)</f>
        <v>0</v>
      </c>
      <c r="BV14" s="17">
        <f t="shared" si="15"/>
        <v>0</v>
      </c>
      <c r="BW14" s="12"/>
      <c r="BX14" s="2">
        <f>IF(BW14&lt;&gt;0,VLOOKUP(BW14,Rohstoffe!$B$2:$H$201,2),0)</f>
        <v>0</v>
      </c>
      <c r="BY14" s="12"/>
      <c r="BZ14" s="18">
        <f>IF(BW14&lt;&gt;0,VLOOKUP(BW14,Rohstoffe!$B$2:$H$201,6),0)</f>
        <v>0</v>
      </c>
      <c r="CA14" s="17">
        <f t="shared" si="16"/>
        <v>0</v>
      </c>
      <c r="CB14" s="17">
        <f>SUMIF(Herstellung!$P$4:$P$28,A14,Herstellung!$M$4:$M$28)</f>
        <v>13</v>
      </c>
    </row>
    <row r="15" spans="1:80" ht="12.75">
      <c r="A15" s="12">
        <v>12</v>
      </c>
      <c r="B15" s="13"/>
      <c r="C15" s="15" t="e">
        <f t="shared" si="0"/>
        <v>#DIV/0!</v>
      </c>
      <c r="D15" s="16">
        <f t="shared" si="1"/>
        <v>0</v>
      </c>
      <c r="E15" s="12"/>
      <c r="F15" s="2">
        <f>IF(E15&lt;&gt;0,VLOOKUP(E15,Rohstoffe!$B$2:$H$201,2),0)</f>
        <v>0</v>
      </c>
      <c r="G15" s="12"/>
      <c r="H15" s="18">
        <f>IF(E15&lt;&gt;0,VLOOKUP(E15,Rohstoffe!$B$2:$H$201,6),0)</f>
        <v>0</v>
      </c>
      <c r="I15" s="17">
        <f t="shared" si="2"/>
        <v>0</v>
      </c>
      <c r="J15" s="12"/>
      <c r="K15" s="2">
        <f>IF(J15&lt;&gt;0,VLOOKUP(J15,Rohstoffe!$B$2:$H$201,2),0)</f>
        <v>0</v>
      </c>
      <c r="L15" s="12"/>
      <c r="M15" s="18">
        <f>IF(J15&lt;&gt;0,VLOOKUP(J15,Rohstoffe!$B$2:$H$201,6),0)</f>
        <v>0</v>
      </c>
      <c r="N15" s="17">
        <f t="shared" si="3"/>
        <v>0</v>
      </c>
      <c r="O15" s="12"/>
      <c r="P15" s="2">
        <f>IF(O15&lt;&gt;0,VLOOKUP(O15,Rohstoffe!$B$2:$H$201,2),0)</f>
        <v>0</v>
      </c>
      <c r="Q15" s="12"/>
      <c r="R15" s="18">
        <f>IF(O15&lt;&gt;0,VLOOKUP(O15,Rohstoffe!$B$2:$H$201,6),0)</f>
        <v>0</v>
      </c>
      <c r="S15" s="17">
        <f t="shared" si="4"/>
        <v>0</v>
      </c>
      <c r="T15" s="12"/>
      <c r="U15" s="2">
        <f>IF(T15&lt;&gt;0,VLOOKUP(T15,Rohstoffe!$B$2:$H$201,2),0)</f>
        <v>0</v>
      </c>
      <c r="V15" s="12"/>
      <c r="W15" s="18">
        <f>IF(T15&lt;&gt;0,VLOOKUP(T15,Rohstoffe!$B$2:$H$201,6),0)</f>
        <v>0</v>
      </c>
      <c r="X15" s="17">
        <f t="shared" si="5"/>
        <v>0</v>
      </c>
      <c r="Y15" s="12"/>
      <c r="Z15" s="2">
        <f>IF(Y15&lt;&gt;0,VLOOKUP(Y15,Rohstoffe!$B$2:$H$201,2),0)</f>
        <v>0</v>
      </c>
      <c r="AA15" s="12"/>
      <c r="AB15" s="18">
        <f>IF(Y15&lt;&gt;0,VLOOKUP(Y15,Rohstoffe!$B$2:$H$201,6),0)</f>
        <v>0</v>
      </c>
      <c r="AC15" s="17">
        <f t="shared" si="6"/>
        <v>0</v>
      </c>
      <c r="AD15" s="12"/>
      <c r="AE15" s="2">
        <f>IF(AD15&lt;&gt;0,VLOOKUP(AD15,Rohstoffe!$B$2:$H$201,2),0)</f>
        <v>0</v>
      </c>
      <c r="AF15" s="12"/>
      <c r="AG15" s="18">
        <f>IF(AD15&lt;&gt;0,VLOOKUP(AD15,Rohstoffe!$B$2:$H$201,6),0)</f>
        <v>0</v>
      </c>
      <c r="AH15" s="17">
        <f t="shared" si="7"/>
        <v>0</v>
      </c>
      <c r="AI15" s="12"/>
      <c r="AJ15" s="2">
        <f>IF(AI15&lt;&gt;0,VLOOKUP(AI15,Rohstoffe!$B$2:$H$201,2),0)</f>
        <v>0</v>
      </c>
      <c r="AK15" s="12"/>
      <c r="AL15" s="18">
        <f>IF(AI15&lt;&gt;0,VLOOKUP(AI15,Rohstoffe!$B$2:$H$201,6),0)</f>
        <v>0</v>
      </c>
      <c r="AM15" s="17">
        <f t="shared" si="8"/>
        <v>0</v>
      </c>
      <c r="AN15" s="12"/>
      <c r="AO15" s="2">
        <f>IF(AN15&lt;&gt;0,VLOOKUP(AN15,Rohstoffe!$B$2:$H$201,2),0)</f>
        <v>0</v>
      </c>
      <c r="AP15" s="12"/>
      <c r="AQ15" s="18">
        <f>IF(AN15&lt;&gt;0,VLOOKUP(AN15,Rohstoffe!$B$2:$H$201,6),0)</f>
        <v>0</v>
      </c>
      <c r="AR15" s="17">
        <f t="shared" si="9"/>
        <v>0</v>
      </c>
      <c r="AS15" s="12"/>
      <c r="AT15" s="2">
        <f>IF(AS15&lt;&gt;0,VLOOKUP(AS15,Rohstoffe!$B$2:$H$201,2),0)</f>
        <v>0</v>
      </c>
      <c r="AU15" s="12"/>
      <c r="AV15" s="18">
        <f>IF(AS15&lt;&gt;0,VLOOKUP(AS15,Rohstoffe!$B$2:$H$201,6),0)</f>
        <v>0</v>
      </c>
      <c r="AW15" s="17">
        <f t="shared" si="10"/>
        <v>0</v>
      </c>
      <c r="AX15" s="12"/>
      <c r="AY15" s="2">
        <f>IF(AX15&lt;&gt;0,VLOOKUP(AX15,Rohstoffe!$B$2:$H$201,2),0)</f>
        <v>0</v>
      </c>
      <c r="AZ15" s="12"/>
      <c r="BA15" s="18">
        <f>IF(AX15&lt;&gt;0,VLOOKUP(AX15,Rohstoffe!$B$2:$H$201,6),0)</f>
        <v>0</v>
      </c>
      <c r="BB15" s="17">
        <f t="shared" si="11"/>
        <v>0</v>
      </c>
      <c r="BC15" s="12"/>
      <c r="BD15" s="2">
        <f>IF(BC15&lt;&gt;0,VLOOKUP(BC15,Rohstoffe!$B$2:$H$201,2),0)</f>
        <v>0</v>
      </c>
      <c r="BE15" s="12"/>
      <c r="BF15" s="18">
        <f>IF(BC15&lt;&gt;0,VLOOKUP(BC15,Rohstoffe!$B$2:$H$201,6),0)</f>
        <v>0</v>
      </c>
      <c r="BG15" s="17">
        <f t="shared" si="12"/>
        <v>0</v>
      </c>
      <c r="BH15" s="12"/>
      <c r="BI15" s="2">
        <f>IF(BH15&lt;&gt;0,VLOOKUP(BH15,Rohstoffe!$B$2:$H$201,2),0)</f>
        <v>0</v>
      </c>
      <c r="BJ15" s="12"/>
      <c r="BK15" s="18">
        <f>IF(BH15&lt;&gt;0,VLOOKUP(BH15,Rohstoffe!$B$2:$H$201,6),0)</f>
        <v>0</v>
      </c>
      <c r="BL15" s="17">
        <f t="shared" si="13"/>
        <v>0</v>
      </c>
      <c r="BM15" s="12"/>
      <c r="BN15" s="2">
        <f>IF(BM15&lt;&gt;0,VLOOKUP(BM15,Rohstoffe!$B$2:$H$201,2),0)</f>
        <v>0</v>
      </c>
      <c r="BO15" s="12"/>
      <c r="BP15" s="18">
        <f>IF(BM15&lt;&gt;0,VLOOKUP(BM15,Rohstoffe!$B$2:$H$201,6),0)</f>
        <v>0</v>
      </c>
      <c r="BQ15" s="17">
        <f t="shared" si="14"/>
        <v>0</v>
      </c>
      <c r="BR15" s="12"/>
      <c r="BS15" s="2">
        <f>IF(BR15&lt;&gt;0,VLOOKUP(BR15,Rohstoffe!$B$2:$H$201,2),0)</f>
        <v>0</v>
      </c>
      <c r="BT15" s="12"/>
      <c r="BU15" s="18">
        <f>IF(BR15&lt;&gt;0,VLOOKUP(BR15,Rohstoffe!$B$2:$H$201,6),0)</f>
        <v>0</v>
      </c>
      <c r="BV15" s="17">
        <f t="shared" si="15"/>
        <v>0</v>
      </c>
      <c r="BW15" s="12"/>
      <c r="BX15" s="2">
        <f>IF(BW15&lt;&gt;0,VLOOKUP(BW15,Rohstoffe!$B$2:$H$201,2),0)</f>
        <v>0</v>
      </c>
      <c r="BY15" s="12"/>
      <c r="BZ15" s="18">
        <f>IF(BW15&lt;&gt;0,VLOOKUP(BW15,Rohstoffe!$B$2:$H$201,6),0)</f>
        <v>0</v>
      </c>
      <c r="CA15" s="17">
        <f t="shared" si="16"/>
        <v>0</v>
      </c>
      <c r="CB15" s="17">
        <f>SUMIF(Herstellung!$P$4:$P$28,A15,Herstellung!$M$4:$M$28)</f>
        <v>0</v>
      </c>
    </row>
    <row r="16" spans="1:80" ht="12.75">
      <c r="A16" s="12">
        <v>13</v>
      </c>
      <c r="B16" s="13"/>
      <c r="C16" s="15" t="e">
        <f t="shared" si="0"/>
        <v>#DIV/0!</v>
      </c>
      <c r="D16" s="16">
        <f t="shared" si="1"/>
        <v>0</v>
      </c>
      <c r="E16" s="12"/>
      <c r="F16" s="2">
        <f>IF(E16&lt;&gt;0,VLOOKUP(E16,Rohstoffe!$B$2:$H$201,2),0)</f>
        <v>0</v>
      </c>
      <c r="G16" s="12"/>
      <c r="H16" s="18">
        <f>IF(E16&lt;&gt;0,VLOOKUP(E16,Rohstoffe!$B$2:$H$201,6),0)</f>
        <v>0</v>
      </c>
      <c r="I16" s="17">
        <f t="shared" si="2"/>
        <v>0</v>
      </c>
      <c r="J16" s="12"/>
      <c r="K16" s="2">
        <f>IF(J16&lt;&gt;0,VLOOKUP(J16,Rohstoffe!$B$2:$H$201,2),0)</f>
        <v>0</v>
      </c>
      <c r="L16" s="12"/>
      <c r="M16" s="18">
        <f>IF(J16&lt;&gt;0,VLOOKUP(J16,Rohstoffe!$B$2:$H$201,6),0)</f>
        <v>0</v>
      </c>
      <c r="N16" s="17">
        <f t="shared" si="3"/>
        <v>0</v>
      </c>
      <c r="O16" s="12"/>
      <c r="P16" s="2">
        <f>IF(O16&lt;&gt;0,VLOOKUP(O16,Rohstoffe!$B$2:$H$201,2),0)</f>
        <v>0</v>
      </c>
      <c r="Q16" s="12"/>
      <c r="R16" s="18">
        <f>IF(O16&lt;&gt;0,VLOOKUP(O16,Rohstoffe!$B$2:$H$201,6),0)</f>
        <v>0</v>
      </c>
      <c r="S16" s="17">
        <f t="shared" si="4"/>
        <v>0</v>
      </c>
      <c r="T16" s="12"/>
      <c r="U16" s="2">
        <f>IF(T16&lt;&gt;0,VLOOKUP(T16,Rohstoffe!$B$2:$H$201,2),0)</f>
        <v>0</v>
      </c>
      <c r="V16" s="12"/>
      <c r="W16" s="18">
        <f>IF(T16&lt;&gt;0,VLOOKUP(T16,Rohstoffe!$B$2:$H$201,6),0)</f>
        <v>0</v>
      </c>
      <c r="X16" s="17">
        <f t="shared" si="5"/>
        <v>0</v>
      </c>
      <c r="Y16" s="12"/>
      <c r="Z16" s="2">
        <f>IF(Y16&lt;&gt;0,VLOOKUP(Y16,Rohstoffe!$B$2:$H$201,2),0)</f>
        <v>0</v>
      </c>
      <c r="AA16" s="12"/>
      <c r="AB16" s="18">
        <f>IF(Y16&lt;&gt;0,VLOOKUP(Y16,Rohstoffe!$B$2:$H$201,6),0)</f>
        <v>0</v>
      </c>
      <c r="AC16" s="17">
        <f t="shared" si="6"/>
        <v>0</v>
      </c>
      <c r="AD16" s="12"/>
      <c r="AE16" s="2">
        <f>IF(AD16&lt;&gt;0,VLOOKUP(AD16,Rohstoffe!$B$2:$H$201,2),0)</f>
        <v>0</v>
      </c>
      <c r="AF16" s="12"/>
      <c r="AG16" s="18">
        <f>IF(AD16&lt;&gt;0,VLOOKUP(AD16,Rohstoffe!$B$2:$H$201,6),0)</f>
        <v>0</v>
      </c>
      <c r="AH16" s="17">
        <f t="shared" si="7"/>
        <v>0</v>
      </c>
      <c r="AI16" s="12"/>
      <c r="AJ16" s="2">
        <f>IF(AI16&lt;&gt;0,VLOOKUP(AI16,Rohstoffe!$B$2:$H$201,2),0)</f>
        <v>0</v>
      </c>
      <c r="AK16" s="12"/>
      <c r="AL16" s="18">
        <f>IF(AI16&lt;&gt;0,VLOOKUP(AI16,Rohstoffe!$B$2:$H$201,6),0)</f>
        <v>0</v>
      </c>
      <c r="AM16" s="17">
        <f t="shared" si="8"/>
        <v>0</v>
      </c>
      <c r="AN16" s="12"/>
      <c r="AO16" s="2">
        <f>IF(AN16&lt;&gt;0,VLOOKUP(AN16,Rohstoffe!$B$2:$H$201,2),0)</f>
        <v>0</v>
      </c>
      <c r="AP16" s="12"/>
      <c r="AQ16" s="18">
        <f>IF(AN16&lt;&gt;0,VLOOKUP(AN16,Rohstoffe!$B$2:$H$201,6),0)</f>
        <v>0</v>
      </c>
      <c r="AR16" s="17">
        <f t="shared" si="9"/>
        <v>0</v>
      </c>
      <c r="AS16" s="12"/>
      <c r="AT16" s="2">
        <f>IF(AS16&lt;&gt;0,VLOOKUP(AS16,Rohstoffe!$B$2:$H$201,2),0)</f>
        <v>0</v>
      </c>
      <c r="AU16" s="12"/>
      <c r="AV16" s="18">
        <f>IF(AS16&lt;&gt;0,VLOOKUP(AS16,Rohstoffe!$B$2:$H$201,6),0)</f>
        <v>0</v>
      </c>
      <c r="AW16" s="17">
        <f t="shared" si="10"/>
        <v>0</v>
      </c>
      <c r="AX16" s="12"/>
      <c r="AY16" s="2">
        <f>IF(AX16&lt;&gt;0,VLOOKUP(AX16,Rohstoffe!$B$2:$H$201,2),0)</f>
        <v>0</v>
      </c>
      <c r="AZ16" s="12"/>
      <c r="BA16" s="18">
        <f>IF(AX16&lt;&gt;0,VLOOKUP(AX16,Rohstoffe!$B$2:$H$201,6),0)</f>
        <v>0</v>
      </c>
      <c r="BB16" s="17">
        <f t="shared" si="11"/>
        <v>0</v>
      </c>
      <c r="BC16" s="12"/>
      <c r="BD16" s="2">
        <f>IF(BC16&lt;&gt;0,VLOOKUP(BC16,Rohstoffe!$B$2:$H$201,2),0)</f>
        <v>0</v>
      </c>
      <c r="BE16" s="12"/>
      <c r="BF16" s="18">
        <f>IF(BC16&lt;&gt;0,VLOOKUP(BC16,Rohstoffe!$B$2:$H$201,6),0)</f>
        <v>0</v>
      </c>
      <c r="BG16" s="17">
        <f t="shared" si="12"/>
        <v>0</v>
      </c>
      <c r="BH16" s="12"/>
      <c r="BI16" s="2">
        <f>IF(BH16&lt;&gt;0,VLOOKUP(BH16,Rohstoffe!$B$2:$H$201,2),0)</f>
        <v>0</v>
      </c>
      <c r="BJ16" s="12"/>
      <c r="BK16" s="18">
        <f>IF(BH16&lt;&gt;0,VLOOKUP(BH16,Rohstoffe!$B$2:$H$201,6),0)</f>
        <v>0</v>
      </c>
      <c r="BL16" s="17">
        <f t="shared" si="13"/>
        <v>0</v>
      </c>
      <c r="BM16" s="12"/>
      <c r="BN16" s="2">
        <f>IF(BM16&lt;&gt;0,VLOOKUP(BM16,Rohstoffe!$B$2:$H$201,2),0)</f>
        <v>0</v>
      </c>
      <c r="BO16" s="12"/>
      <c r="BP16" s="18">
        <f>IF(BM16&lt;&gt;0,VLOOKUP(BM16,Rohstoffe!$B$2:$H$201,6),0)</f>
        <v>0</v>
      </c>
      <c r="BQ16" s="17">
        <f t="shared" si="14"/>
        <v>0</v>
      </c>
      <c r="BR16" s="12"/>
      <c r="BS16" s="2">
        <f>IF(BR16&lt;&gt;0,VLOOKUP(BR16,Rohstoffe!$B$2:$H$201,2),0)</f>
        <v>0</v>
      </c>
      <c r="BT16" s="12"/>
      <c r="BU16" s="18">
        <f>IF(BR16&lt;&gt;0,VLOOKUP(BR16,Rohstoffe!$B$2:$H$201,6),0)</f>
        <v>0</v>
      </c>
      <c r="BV16" s="17">
        <f t="shared" si="15"/>
        <v>0</v>
      </c>
      <c r="BW16" s="12"/>
      <c r="BX16" s="2">
        <f>IF(BW16&lt;&gt;0,VLOOKUP(BW16,Rohstoffe!$B$2:$H$201,2),0)</f>
        <v>0</v>
      </c>
      <c r="BY16" s="12"/>
      <c r="BZ16" s="18">
        <f>IF(BW16&lt;&gt;0,VLOOKUP(BW16,Rohstoffe!$B$2:$H$201,6),0)</f>
        <v>0</v>
      </c>
      <c r="CA16" s="17">
        <f t="shared" si="16"/>
        <v>0</v>
      </c>
      <c r="CB16" s="17">
        <f>SUMIF(Herstellung!$P$4:$P$28,A16,Herstellung!$M$4:$M$28)</f>
        <v>0</v>
      </c>
    </row>
    <row r="17" spans="1:80" ht="12.75">
      <c r="A17" s="12">
        <v>14</v>
      </c>
      <c r="B17" s="13"/>
      <c r="C17" s="15" t="e">
        <f t="shared" si="0"/>
        <v>#DIV/0!</v>
      </c>
      <c r="D17" s="16">
        <f t="shared" si="1"/>
        <v>0</v>
      </c>
      <c r="E17" s="12"/>
      <c r="F17" s="2">
        <f>IF(E17&lt;&gt;0,VLOOKUP(E17,Rohstoffe!$B$2:$H$201,2),0)</f>
        <v>0</v>
      </c>
      <c r="G17" s="12"/>
      <c r="H17" s="18">
        <f>IF(E17&lt;&gt;0,VLOOKUP(E17,Rohstoffe!$B$2:$H$201,6),0)</f>
        <v>0</v>
      </c>
      <c r="I17" s="17">
        <f t="shared" si="2"/>
        <v>0</v>
      </c>
      <c r="J17" s="12"/>
      <c r="K17" s="2">
        <f>IF(J17&lt;&gt;0,VLOOKUP(J17,Rohstoffe!$B$2:$H$201,2),0)</f>
        <v>0</v>
      </c>
      <c r="L17" s="12"/>
      <c r="M17" s="18">
        <f>IF(J17&lt;&gt;0,VLOOKUP(J17,Rohstoffe!$B$2:$H$201,6),0)</f>
        <v>0</v>
      </c>
      <c r="N17" s="17">
        <f t="shared" si="3"/>
        <v>0</v>
      </c>
      <c r="O17" s="12"/>
      <c r="P17" s="2">
        <f>IF(O17&lt;&gt;0,VLOOKUP(O17,Rohstoffe!$B$2:$H$201,2),0)</f>
        <v>0</v>
      </c>
      <c r="Q17" s="12"/>
      <c r="R17" s="18">
        <f>IF(O17&lt;&gt;0,VLOOKUP(O17,Rohstoffe!$B$2:$H$201,6),0)</f>
        <v>0</v>
      </c>
      <c r="S17" s="17">
        <f t="shared" si="4"/>
        <v>0</v>
      </c>
      <c r="T17" s="12"/>
      <c r="U17" s="2">
        <f>IF(T17&lt;&gt;0,VLOOKUP(T17,Rohstoffe!$B$2:$H$201,2),0)</f>
        <v>0</v>
      </c>
      <c r="V17" s="12"/>
      <c r="W17" s="18">
        <f>IF(T17&lt;&gt;0,VLOOKUP(T17,Rohstoffe!$B$2:$H$201,6),0)</f>
        <v>0</v>
      </c>
      <c r="X17" s="17">
        <f t="shared" si="5"/>
        <v>0</v>
      </c>
      <c r="Y17" s="12"/>
      <c r="Z17" s="2">
        <f>IF(Y17&lt;&gt;0,VLOOKUP(Y17,Rohstoffe!$B$2:$H$201,2),0)</f>
        <v>0</v>
      </c>
      <c r="AA17" s="12"/>
      <c r="AB17" s="18">
        <f>IF(Y17&lt;&gt;0,VLOOKUP(Y17,Rohstoffe!$B$2:$H$201,6),0)</f>
        <v>0</v>
      </c>
      <c r="AC17" s="17">
        <f t="shared" si="6"/>
        <v>0</v>
      </c>
      <c r="AD17" s="12"/>
      <c r="AE17" s="2">
        <f>IF(AD17&lt;&gt;0,VLOOKUP(AD17,Rohstoffe!$B$2:$H$201,2),0)</f>
        <v>0</v>
      </c>
      <c r="AF17" s="12"/>
      <c r="AG17" s="18">
        <f>IF(AD17&lt;&gt;0,VLOOKUP(AD17,Rohstoffe!$B$2:$H$201,6),0)</f>
        <v>0</v>
      </c>
      <c r="AH17" s="17">
        <f t="shared" si="7"/>
        <v>0</v>
      </c>
      <c r="AI17" s="12"/>
      <c r="AJ17" s="2">
        <f>IF(AI17&lt;&gt;0,VLOOKUP(AI17,Rohstoffe!$B$2:$H$201,2),0)</f>
        <v>0</v>
      </c>
      <c r="AK17" s="12"/>
      <c r="AL17" s="18">
        <f>IF(AI17&lt;&gt;0,VLOOKUP(AI17,Rohstoffe!$B$2:$H$201,6),0)</f>
        <v>0</v>
      </c>
      <c r="AM17" s="17">
        <f t="shared" si="8"/>
        <v>0</v>
      </c>
      <c r="AN17" s="12"/>
      <c r="AO17" s="2">
        <f>IF(AN17&lt;&gt;0,VLOOKUP(AN17,Rohstoffe!$B$2:$H$201,2),0)</f>
        <v>0</v>
      </c>
      <c r="AP17" s="12"/>
      <c r="AQ17" s="18">
        <f>IF(AN17&lt;&gt;0,VLOOKUP(AN17,Rohstoffe!$B$2:$H$201,6),0)</f>
        <v>0</v>
      </c>
      <c r="AR17" s="17">
        <f t="shared" si="9"/>
        <v>0</v>
      </c>
      <c r="AS17" s="12"/>
      <c r="AT17" s="2">
        <f>IF(AS17&lt;&gt;0,VLOOKUP(AS17,Rohstoffe!$B$2:$H$201,2),0)</f>
        <v>0</v>
      </c>
      <c r="AU17" s="12"/>
      <c r="AV17" s="18">
        <f>IF(AS17&lt;&gt;0,VLOOKUP(AS17,Rohstoffe!$B$2:$H$201,6),0)</f>
        <v>0</v>
      </c>
      <c r="AW17" s="17">
        <f t="shared" si="10"/>
        <v>0</v>
      </c>
      <c r="AX17" s="12"/>
      <c r="AY17" s="2">
        <f>IF(AX17&lt;&gt;0,VLOOKUP(AX17,Rohstoffe!$B$2:$H$201,2),0)</f>
        <v>0</v>
      </c>
      <c r="AZ17" s="12"/>
      <c r="BA17" s="18">
        <f>IF(AX17&lt;&gt;0,VLOOKUP(AX17,Rohstoffe!$B$2:$H$201,6),0)</f>
        <v>0</v>
      </c>
      <c r="BB17" s="17">
        <f t="shared" si="11"/>
        <v>0</v>
      </c>
      <c r="BC17" s="12"/>
      <c r="BD17" s="2">
        <f>IF(BC17&lt;&gt;0,VLOOKUP(BC17,Rohstoffe!$B$2:$H$201,2),0)</f>
        <v>0</v>
      </c>
      <c r="BE17" s="12"/>
      <c r="BF17" s="18">
        <f>IF(BC17&lt;&gt;0,VLOOKUP(BC17,Rohstoffe!$B$2:$H$201,6),0)</f>
        <v>0</v>
      </c>
      <c r="BG17" s="17">
        <f t="shared" si="12"/>
        <v>0</v>
      </c>
      <c r="BH17" s="12"/>
      <c r="BI17" s="2">
        <f>IF(BH17&lt;&gt;0,VLOOKUP(BH17,Rohstoffe!$B$2:$H$201,2),0)</f>
        <v>0</v>
      </c>
      <c r="BJ17" s="12"/>
      <c r="BK17" s="18">
        <f>IF(BH17&lt;&gt;0,VLOOKUP(BH17,Rohstoffe!$B$2:$H$201,6),0)</f>
        <v>0</v>
      </c>
      <c r="BL17" s="17">
        <f t="shared" si="13"/>
        <v>0</v>
      </c>
      <c r="BM17" s="12"/>
      <c r="BN17" s="2">
        <f>IF(BM17&lt;&gt;0,VLOOKUP(BM17,Rohstoffe!$B$2:$H$201,2),0)</f>
        <v>0</v>
      </c>
      <c r="BO17" s="12"/>
      <c r="BP17" s="18">
        <f>IF(BM17&lt;&gt;0,VLOOKUP(BM17,Rohstoffe!$B$2:$H$201,6),0)</f>
        <v>0</v>
      </c>
      <c r="BQ17" s="17">
        <f t="shared" si="14"/>
        <v>0</v>
      </c>
      <c r="BR17" s="12"/>
      <c r="BS17" s="2">
        <f>IF(BR17&lt;&gt;0,VLOOKUP(BR17,Rohstoffe!$B$2:$H$201,2),0)</f>
        <v>0</v>
      </c>
      <c r="BT17" s="12"/>
      <c r="BU17" s="18">
        <f>IF(BR17&lt;&gt;0,VLOOKUP(BR17,Rohstoffe!$B$2:$H$201,6),0)</f>
        <v>0</v>
      </c>
      <c r="BV17" s="17">
        <f t="shared" si="15"/>
        <v>0</v>
      </c>
      <c r="BW17" s="12"/>
      <c r="BX17" s="2">
        <f>IF(BW17&lt;&gt;0,VLOOKUP(BW17,Rohstoffe!$B$2:$H$201,2),0)</f>
        <v>0</v>
      </c>
      <c r="BY17" s="12"/>
      <c r="BZ17" s="18">
        <f>IF(BW17&lt;&gt;0,VLOOKUP(BW17,Rohstoffe!$B$2:$H$201,6),0)</f>
        <v>0</v>
      </c>
      <c r="CA17" s="17">
        <f t="shared" si="16"/>
        <v>0</v>
      </c>
      <c r="CB17" s="17">
        <f>SUMIF(Herstellung!$P$4:$P$28,A17,Herstellung!$M$4:$M$28)</f>
        <v>0</v>
      </c>
    </row>
    <row r="18" spans="1:80" ht="12.75">
      <c r="A18" s="12">
        <v>15</v>
      </c>
      <c r="B18" s="13"/>
      <c r="C18" s="15" t="e">
        <f t="shared" si="0"/>
        <v>#DIV/0!</v>
      </c>
      <c r="D18" s="16">
        <f t="shared" si="1"/>
        <v>0</v>
      </c>
      <c r="E18" s="12"/>
      <c r="F18" s="2">
        <f>IF(E18&lt;&gt;0,VLOOKUP(E18,Rohstoffe!$B$2:$H$201,2),0)</f>
        <v>0</v>
      </c>
      <c r="G18" s="12"/>
      <c r="H18" s="18">
        <f>IF(E18&lt;&gt;0,VLOOKUP(E18,Rohstoffe!$B$2:$H$201,6),0)</f>
        <v>0</v>
      </c>
      <c r="I18" s="17">
        <f t="shared" si="2"/>
        <v>0</v>
      </c>
      <c r="J18" s="12"/>
      <c r="K18" s="2">
        <f>IF(J18&lt;&gt;0,VLOOKUP(J18,Rohstoffe!$B$2:$H$201,2),0)</f>
        <v>0</v>
      </c>
      <c r="L18" s="12"/>
      <c r="M18" s="18">
        <f>IF(J18&lt;&gt;0,VLOOKUP(J18,Rohstoffe!$B$2:$H$201,6),0)</f>
        <v>0</v>
      </c>
      <c r="N18" s="17">
        <f t="shared" si="3"/>
        <v>0</v>
      </c>
      <c r="O18" s="12"/>
      <c r="P18" s="2">
        <f>IF(O18&lt;&gt;0,VLOOKUP(O18,Rohstoffe!$B$2:$H$201,2),0)</f>
        <v>0</v>
      </c>
      <c r="Q18" s="12"/>
      <c r="R18" s="18">
        <f>IF(O18&lt;&gt;0,VLOOKUP(O18,Rohstoffe!$B$2:$H$201,6),0)</f>
        <v>0</v>
      </c>
      <c r="S18" s="17">
        <f t="shared" si="4"/>
        <v>0</v>
      </c>
      <c r="T18" s="12"/>
      <c r="U18" s="2">
        <f>IF(T18&lt;&gt;0,VLOOKUP(T18,Rohstoffe!$B$2:$H$201,2),0)</f>
        <v>0</v>
      </c>
      <c r="V18" s="12"/>
      <c r="W18" s="18">
        <f>IF(T18&lt;&gt;0,VLOOKUP(T18,Rohstoffe!$B$2:$H$201,6),0)</f>
        <v>0</v>
      </c>
      <c r="X18" s="17">
        <f t="shared" si="5"/>
        <v>0</v>
      </c>
      <c r="Y18" s="12"/>
      <c r="Z18" s="2">
        <f>IF(Y18&lt;&gt;0,VLOOKUP(Y18,Rohstoffe!$B$2:$H$201,2),0)</f>
        <v>0</v>
      </c>
      <c r="AA18" s="12"/>
      <c r="AB18" s="18">
        <f>IF(Y18&lt;&gt;0,VLOOKUP(Y18,Rohstoffe!$B$2:$H$201,6),0)</f>
        <v>0</v>
      </c>
      <c r="AC18" s="17">
        <f t="shared" si="6"/>
        <v>0</v>
      </c>
      <c r="AD18" s="12"/>
      <c r="AE18" s="2">
        <f>IF(AD18&lt;&gt;0,VLOOKUP(AD18,Rohstoffe!$B$2:$H$201,2),0)</f>
        <v>0</v>
      </c>
      <c r="AF18" s="12"/>
      <c r="AG18" s="18">
        <f>IF(AD18&lt;&gt;0,VLOOKUP(AD18,Rohstoffe!$B$2:$H$201,6),0)</f>
        <v>0</v>
      </c>
      <c r="AH18" s="17">
        <f t="shared" si="7"/>
        <v>0</v>
      </c>
      <c r="AI18" s="12"/>
      <c r="AJ18" s="2">
        <f>IF(AI18&lt;&gt;0,VLOOKUP(AI18,Rohstoffe!$B$2:$H$201,2),0)</f>
        <v>0</v>
      </c>
      <c r="AK18" s="12"/>
      <c r="AL18" s="18">
        <f>IF(AI18&lt;&gt;0,VLOOKUP(AI18,Rohstoffe!$B$2:$H$201,6),0)</f>
        <v>0</v>
      </c>
      <c r="AM18" s="17">
        <f t="shared" si="8"/>
        <v>0</v>
      </c>
      <c r="AN18" s="12"/>
      <c r="AO18" s="2">
        <f>IF(AN18&lt;&gt;0,VLOOKUP(AN18,Rohstoffe!$B$2:$H$201,2),0)</f>
        <v>0</v>
      </c>
      <c r="AP18" s="12"/>
      <c r="AQ18" s="18">
        <f>IF(AN18&lt;&gt;0,VLOOKUP(AN18,Rohstoffe!$B$2:$H$201,6),0)</f>
        <v>0</v>
      </c>
      <c r="AR18" s="17">
        <f t="shared" si="9"/>
        <v>0</v>
      </c>
      <c r="AS18" s="12"/>
      <c r="AT18" s="2">
        <f>IF(AS18&lt;&gt;0,VLOOKUP(AS18,Rohstoffe!$B$2:$H$201,2),0)</f>
        <v>0</v>
      </c>
      <c r="AU18" s="12"/>
      <c r="AV18" s="18">
        <f>IF(AS18&lt;&gt;0,VLOOKUP(AS18,Rohstoffe!$B$2:$H$201,6),0)</f>
        <v>0</v>
      </c>
      <c r="AW18" s="17">
        <f t="shared" si="10"/>
        <v>0</v>
      </c>
      <c r="AX18" s="12"/>
      <c r="AY18" s="2">
        <f>IF(AX18&lt;&gt;0,VLOOKUP(AX18,Rohstoffe!$B$2:$H$201,2),0)</f>
        <v>0</v>
      </c>
      <c r="AZ18" s="12"/>
      <c r="BA18" s="18">
        <f>IF(AX18&lt;&gt;0,VLOOKUP(AX18,Rohstoffe!$B$2:$H$201,6),0)</f>
        <v>0</v>
      </c>
      <c r="BB18" s="17">
        <f t="shared" si="11"/>
        <v>0</v>
      </c>
      <c r="BC18" s="12"/>
      <c r="BD18" s="2">
        <f>IF(BC18&lt;&gt;0,VLOOKUP(BC18,Rohstoffe!$B$2:$H$201,2),0)</f>
        <v>0</v>
      </c>
      <c r="BE18" s="12"/>
      <c r="BF18" s="18">
        <f>IF(BC18&lt;&gt;0,VLOOKUP(BC18,Rohstoffe!$B$2:$H$201,6),0)</f>
        <v>0</v>
      </c>
      <c r="BG18" s="17">
        <f t="shared" si="12"/>
        <v>0</v>
      </c>
      <c r="BH18" s="12"/>
      <c r="BI18" s="2">
        <f>IF(BH18&lt;&gt;0,VLOOKUP(BH18,Rohstoffe!$B$2:$H$201,2),0)</f>
        <v>0</v>
      </c>
      <c r="BJ18" s="12"/>
      <c r="BK18" s="18">
        <f>IF(BH18&lt;&gt;0,VLOOKUP(BH18,Rohstoffe!$B$2:$H$201,6),0)</f>
        <v>0</v>
      </c>
      <c r="BL18" s="17">
        <f t="shared" si="13"/>
        <v>0</v>
      </c>
      <c r="BM18" s="12"/>
      <c r="BN18" s="2">
        <f>IF(BM18&lt;&gt;0,VLOOKUP(BM18,Rohstoffe!$B$2:$H$201,2),0)</f>
        <v>0</v>
      </c>
      <c r="BO18" s="12"/>
      <c r="BP18" s="18">
        <f>IF(BM18&lt;&gt;0,VLOOKUP(BM18,Rohstoffe!$B$2:$H$201,6),0)</f>
        <v>0</v>
      </c>
      <c r="BQ18" s="17">
        <f t="shared" si="14"/>
        <v>0</v>
      </c>
      <c r="BR18" s="12"/>
      <c r="BS18" s="2">
        <f>IF(BR18&lt;&gt;0,VLOOKUP(BR18,Rohstoffe!$B$2:$H$201,2),0)</f>
        <v>0</v>
      </c>
      <c r="BT18" s="12"/>
      <c r="BU18" s="18">
        <f>IF(BR18&lt;&gt;0,VLOOKUP(BR18,Rohstoffe!$B$2:$H$201,6),0)</f>
        <v>0</v>
      </c>
      <c r="BV18" s="17">
        <f t="shared" si="15"/>
        <v>0</v>
      </c>
      <c r="BW18" s="12"/>
      <c r="BX18" s="2">
        <f>IF(BW18&lt;&gt;0,VLOOKUP(BW18,Rohstoffe!$B$2:$H$201,2),0)</f>
        <v>0</v>
      </c>
      <c r="BY18" s="12"/>
      <c r="BZ18" s="18">
        <f>IF(BW18&lt;&gt;0,VLOOKUP(BW18,Rohstoffe!$B$2:$H$201,6),0)</f>
        <v>0</v>
      </c>
      <c r="CA18" s="17">
        <f t="shared" si="16"/>
        <v>0</v>
      </c>
      <c r="CB18" s="17">
        <f>SUMIF(Herstellung!$P$4:$P$28,A18,Herstellung!$M$4:$M$28)</f>
        <v>0</v>
      </c>
    </row>
    <row r="19" spans="1:80" ht="12.75">
      <c r="A19" s="12">
        <v>16</v>
      </c>
      <c r="B19" s="13"/>
      <c r="C19" s="15" t="e">
        <f t="shared" si="0"/>
        <v>#DIV/0!</v>
      </c>
      <c r="D19" s="16">
        <f t="shared" si="1"/>
        <v>0</v>
      </c>
      <c r="E19" s="12"/>
      <c r="F19" s="2">
        <f>IF(E19&lt;&gt;0,VLOOKUP(E19,Rohstoffe!$B$2:$H$201,2),0)</f>
        <v>0</v>
      </c>
      <c r="G19" s="12"/>
      <c r="H19" s="18">
        <f>IF(E19&lt;&gt;0,VLOOKUP(E19,Rohstoffe!$B$2:$H$201,6),0)</f>
        <v>0</v>
      </c>
      <c r="I19" s="17">
        <f t="shared" si="2"/>
        <v>0</v>
      </c>
      <c r="J19" s="12"/>
      <c r="K19" s="2">
        <f>IF(J19&lt;&gt;0,VLOOKUP(J19,Rohstoffe!$B$2:$H$201,2),0)</f>
        <v>0</v>
      </c>
      <c r="L19" s="12"/>
      <c r="M19" s="18">
        <f>IF(J19&lt;&gt;0,VLOOKUP(J19,Rohstoffe!$B$2:$H$201,6),0)</f>
        <v>0</v>
      </c>
      <c r="N19" s="17">
        <f t="shared" si="3"/>
        <v>0</v>
      </c>
      <c r="O19" s="12"/>
      <c r="P19" s="2">
        <f>IF(O19&lt;&gt;0,VLOOKUP(O19,Rohstoffe!$B$2:$H$201,2),0)</f>
        <v>0</v>
      </c>
      <c r="Q19" s="12"/>
      <c r="R19" s="18">
        <f>IF(O19&lt;&gt;0,VLOOKUP(O19,Rohstoffe!$B$2:$H$201,6),0)</f>
        <v>0</v>
      </c>
      <c r="S19" s="17">
        <f t="shared" si="4"/>
        <v>0</v>
      </c>
      <c r="T19" s="12"/>
      <c r="U19" s="2">
        <f>IF(T19&lt;&gt;0,VLOOKUP(T19,Rohstoffe!$B$2:$H$201,2),0)</f>
        <v>0</v>
      </c>
      <c r="V19" s="12"/>
      <c r="W19" s="18">
        <f>IF(T19&lt;&gt;0,VLOOKUP(T19,Rohstoffe!$B$2:$H$201,6),0)</f>
        <v>0</v>
      </c>
      <c r="X19" s="17">
        <f t="shared" si="5"/>
        <v>0</v>
      </c>
      <c r="Y19" s="12"/>
      <c r="Z19" s="2">
        <f>IF(Y19&lt;&gt;0,VLOOKUP(Y19,Rohstoffe!$B$2:$H$201,2),0)</f>
        <v>0</v>
      </c>
      <c r="AA19" s="12"/>
      <c r="AB19" s="18">
        <f>IF(Y19&lt;&gt;0,VLOOKUP(Y19,Rohstoffe!$B$2:$H$201,6),0)</f>
        <v>0</v>
      </c>
      <c r="AC19" s="17">
        <f t="shared" si="6"/>
        <v>0</v>
      </c>
      <c r="AD19" s="12"/>
      <c r="AE19" s="2">
        <f>IF(AD19&lt;&gt;0,VLOOKUP(AD19,Rohstoffe!$B$2:$H$201,2),0)</f>
        <v>0</v>
      </c>
      <c r="AF19" s="12"/>
      <c r="AG19" s="18">
        <f>IF(AD19&lt;&gt;0,VLOOKUP(AD19,Rohstoffe!$B$2:$H$201,6),0)</f>
        <v>0</v>
      </c>
      <c r="AH19" s="17">
        <f t="shared" si="7"/>
        <v>0</v>
      </c>
      <c r="AI19" s="12"/>
      <c r="AJ19" s="2">
        <f>IF(AI19&lt;&gt;0,VLOOKUP(AI19,Rohstoffe!$B$2:$H$201,2),0)</f>
        <v>0</v>
      </c>
      <c r="AK19" s="12"/>
      <c r="AL19" s="18">
        <f>IF(AI19&lt;&gt;0,VLOOKUP(AI19,Rohstoffe!$B$2:$H$201,6),0)</f>
        <v>0</v>
      </c>
      <c r="AM19" s="17">
        <f t="shared" si="8"/>
        <v>0</v>
      </c>
      <c r="AN19" s="12"/>
      <c r="AO19" s="2">
        <f>IF(AN19&lt;&gt;0,VLOOKUP(AN19,Rohstoffe!$B$2:$H$201,2),0)</f>
        <v>0</v>
      </c>
      <c r="AP19" s="12"/>
      <c r="AQ19" s="18">
        <f>IF(AN19&lt;&gt;0,VLOOKUP(AN19,Rohstoffe!$B$2:$H$201,6),0)</f>
        <v>0</v>
      </c>
      <c r="AR19" s="17">
        <f t="shared" si="9"/>
        <v>0</v>
      </c>
      <c r="AS19" s="12"/>
      <c r="AT19" s="2">
        <f>IF(AS19&lt;&gt;0,VLOOKUP(AS19,Rohstoffe!$B$2:$H$201,2),0)</f>
        <v>0</v>
      </c>
      <c r="AU19" s="12"/>
      <c r="AV19" s="18">
        <f>IF(AS19&lt;&gt;0,VLOOKUP(AS19,Rohstoffe!$B$2:$H$201,6),0)</f>
        <v>0</v>
      </c>
      <c r="AW19" s="17">
        <f t="shared" si="10"/>
        <v>0</v>
      </c>
      <c r="AX19" s="12"/>
      <c r="AY19" s="2">
        <f>IF(AX19&lt;&gt;0,VLOOKUP(AX19,Rohstoffe!$B$2:$H$201,2),0)</f>
        <v>0</v>
      </c>
      <c r="AZ19" s="12"/>
      <c r="BA19" s="18">
        <f>IF(AX19&lt;&gt;0,VLOOKUP(AX19,Rohstoffe!$B$2:$H$201,6),0)</f>
        <v>0</v>
      </c>
      <c r="BB19" s="17">
        <f t="shared" si="11"/>
        <v>0</v>
      </c>
      <c r="BC19" s="12"/>
      <c r="BD19" s="2">
        <f>IF(BC19&lt;&gt;0,VLOOKUP(BC19,Rohstoffe!$B$2:$H$201,2),0)</f>
        <v>0</v>
      </c>
      <c r="BE19" s="12"/>
      <c r="BF19" s="18">
        <f>IF(BC19&lt;&gt;0,VLOOKUP(BC19,Rohstoffe!$B$2:$H$201,6),0)</f>
        <v>0</v>
      </c>
      <c r="BG19" s="17">
        <f t="shared" si="12"/>
        <v>0</v>
      </c>
      <c r="BH19" s="12"/>
      <c r="BI19" s="2">
        <f>IF(BH19&lt;&gt;0,VLOOKUP(BH19,Rohstoffe!$B$2:$H$201,2),0)</f>
        <v>0</v>
      </c>
      <c r="BJ19" s="12"/>
      <c r="BK19" s="18">
        <f>IF(BH19&lt;&gt;0,VLOOKUP(BH19,Rohstoffe!$B$2:$H$201,6),0)</f>
        <v>0</v>
      </c>
      <c r="BL19" s="17">
        <f t="shared" si="13"/>
        <v>0</v>
      </c>
      <c r="BM19" s="12"/>
      <c r="BN19" s="2">
        <f>IF(BM19&lt;&gt;0,VLOOKUP(BM19,Rohstoffe!$B$2:$H$201,2),0)</f>
        <v>0</v>
      </c>
      <c r="BO19" s="12"/>
      <c r="BP19" s="18">
        <f>IF(BM19&lt;&gt;0,VLOOKUP(BM19,Rohstoffe!$B$2:$H$201,6),0)</f>
        <v>0</v>
      </c>
      <c r="BQ19" s="17">
        <f t="shared" si="14"/>
        <v>0</v>
      </c>
      <c r="BR19" s="12"/>
      <c r="BS19" s="2">
        <f>IF(BR19&lt;&gt;0,VLOOKUP(BR19,Rohstoffe!$B$2:$H$201,2),0)</f>
        <v>0</v>
      </c>
      <c r="BT19" s="12"/>
      <c r="BU19" s="18">
        <f>IF(BR19&lt;&gt;0,VLOOKUP(BR19,Rohstoffe!$B$2:$H$201,6),0)</f>
        <v>0</v>
      </c>
      <c r="BV19" s="17">
        <f t="shared" si="15"/>
        <v>0</v>
      </c>
      <c r="BW19" s="12"/>
      <c r="BX19" s="2">
        <f>IF(BW19&lt;&gt;0,VLOOKUP(BW19,Rohstoffe!$B$2:$H$201,2),0)</f>
        <v>0</v>
      </c>
      <c r="BY19" s="12"/>
      <c r="BZ19" s="18">
        <f>IF(BW19&lt;&gt;0,VLOOKUP(BW19,Rohstoffe!$B$2:$H$201,6),0)</f>
        <v>0</v>
      </c>
      <c r="CA19" s="17">
        <f t="shared" si="16"/>
        <v>0</v>
      </c>
      <c r="CB19" s="17">
        <f>SUMIF(Herstellung!$P$4:$P$28,A19,Herstellung!$M$4:$M$28)</f>
        <v>0</v>
      </c>
    </row>
    <row r="20" spans="1:80" ht="12.75">
      <c r="A20" s="12">
        <v>17</v>
      </c>
      <c r="B20" s="13"/>
      <c r="C20" s="15" t="e">
        <f t="shared" si="0"/>
        <v>#DIV/0!</v>
      </c>
      <c r="D20" s="16">
        <f t="shared" si="1"/>
        <v>0</v>
      </c>
      <c r="E20" s="12"/>
      <c r="F20" s="2">
        <f>IF(E20&lt;&gt;0,VLOOKUP(E20,Rohstoffe!$B$2:$H$201,2),0)</f>
        <v>0</v>
      </c>
      <c r="G20" s="12"/>
      <c r="H20" s="18">
        <f>IF(E20&lt;&gt;0,VLOOKUP(E20,Rohstoffe!$B$2:$H$201,6),0)</f>
        <v>0</v>
      </c>
      <c r="I20" s="17">
        <f t="shared" si="2"/>
        <v>0</v>
      </c>
      <c r="J20" s="12"/>
      <c r="K20" s="2">
        <f>IF(J20&lt;&gt;0,VLOOKUP(J20,Rohstoffe!$B$2:$H$201,2),0)</f>
        <v>0</v>
      </c>
      <c r="L20" s="12"/>
      <c r="M20" s="18">
        <f>IF(J20&lt;&gt;0,VLOOKUP(J20,Rohstoffe!$B$2:$H$201,6),0)</f>
        <v>0</v>
      </c>
      <c r="N20" s="17">
        <f t="shared" si="3"/>
        <v>0</v>
      </c>
      <c r="O20" s="12"/>
      <c r="P20" s="2">
        <f>IF(O20&lt;&gt;0,VLOOKUP(O20,Rohstoffe!$B$2:$H$201,2),0)</f>
        <v>0</v>
      </c>
      <c r="Q20" s="12"/>
      <c r="R20" s="18">
        <f>IF(O20&lt;&gt;0,VLOOKUP(O20,Rohstoffe!$B$2:$H$201,6),0)</f>
        <v>0</v>
      </c>
      <c r="S20" s="17">
        <f t="shared" si="4"/>
        <v>0</v>
      </c>
      <c r="T20" s="12"/>
      <c r="U20" s="2">
        <f>IF(T20&lt;&gt;0,VLOOKUP(T20,Rohstoffe!$B$2:$H$201,2),0)</f>
        <v>0</v>
      </c>
      <c r="V20" s="12"/>
      <c r="W20" s="18">
        <f>IF(T20&lt;&gt;0,VLOOKUP(T20,Rohstoffe!$B$2:$H$201,6),0)</f>
        <v>0</v>
      </c>
      <c r="X20" s="17">
        <f t="shared" si="5"/>
        <v>0</v>
      </c>
      <c r="Y20" s="12"/>
      <c r="Z20" s="2">
        <f>IF(Y20&lt;&gt;0,VLOOKUP(Y20,Rohstoffe!$B$2:$H$201,2),0)</f>
        <v>0</v>
      </c>
      <c r="AA20" s="12"/>
      <c r="AB20" s="18">
        <f>IF(Y20&lt;&gt;0,VLOOKUP(Y20,Rohstoffe!$B$2:$H$201,6),0)</f>
        <v>0</v>
      </c>
      <c r="AC20" s="17">
        <f t="shared" si="6"/>
        <v>0</v>
      </c>
      <c r="AD20" s="12"/>
      <c r="AE20" s="2">
        <f>IF(AD20&lt;&gt;0,VLOOKUP(AD20,Rohstoffe!$B$2:$H$201,2),0)</f>
        <v>0</v>
      </c>
      <c r="AF20" s="12"/>
      <c r="AG20" s="18">
        <f>IF(AD20&lt;&gt;0,VLOOKUP(AD20,Rohstoffe!$B$2:$H$201,6),0)</f>
        <v>0</v>
      </c>
      <c r="AH20" s="17">
        <f t="shared" si="7"/>
        <v>0</v>
      </c>
      <c r="AI20" s="12"/>
      <c r="AJ20" s="2">
        <f>IF(AI20&lt;&gt;0,VLOOKUP(AI20,Rohstoffe!$B$2:$H$201,2),0)</f>
        <v>0</v>
      </c>
      <c r="AK20" s="12"/>
      <c r="AL20" s="18">
        <f>IF(AI20&lt;&gt;0,VLOOKUP(AI20,Rohstoffe!$B$2:$H$201,6),0)</f>
        <v>0</v>
      </c>
      <c r="AM20" s="17">
        <f t="shared" si="8"/>
        <v>0</v>
      </c>
      <c r="AN20" s="12"/>
      <c r="AO20" s="2">
        <f>IF(AN20&lt;&gt;0,VLOOKUP(AN20,Rohstoffe!$B$2:$H$201,2),0)</f>
        <v>0</v>
      </c>
      <c r="AP20" s="12"/>
      <c r="AQ20" s="18">
        <f>IF(AN20&lt;&gt;0,VLOOKUP(AN20,Rohstoffe!$B$2:$H$201,6),0)</f>
        <v>0</v>
      </c>
      <c r="AR20" s="17">
        <f t="shared" si="9"/>
        <v>0</v>
      </c>
      <c r="AS20" s="12"/>
      <c r="AT20" s="2">
        <f>IF(AS20&lt;&gt;0,VLOOKUP(AS20,Rohstoffe!$B$2:$H$201,2),0)</f>
        <v>0</v>
      </c>
      <c r="AU20" s="12"/>
      <c r="AV20" s="18">
        <f>IF(AS20&lt;&gt;0,VLOOKUP(AS20,Rohstoffe!$B$2:$H$201,6),0)</f>
        <v>0</v>
      </c>
      <c r="AW20" s="17">
        <f t="shared" si="10"/>
        <v>0</v>
      </c>
      <c r="AX20" s="12"/>
      <c r="AY20" s="2">
        <f>IF(AX20&lt;&gt;0,VLOOKUP(AX20,Rohstoffe!$B$2:$H$201,2),0)</f>
        <v>0</v>
      </c>
      <c r="AZ20" s="12"/>
      <c r="BA20" s="18">
        <f>IF(AX20&lt;&gt;0,VLOOKUP(AX20,Rohstoffe!$B$2:$H$201,6),0)</f>
        <v>0</v>
      </c>
      <c r="BB20" s="17">
        <f t="shared" si="11"/>
        <v>0</v>
      </c>
      <c r="BC20" s="12"/>
      <c r="BD20" s="2">
        <f>IF(BC20&lt;&gt;0,VLOOKUP(BC20,Rohstoffe!$B$2:$H$201,2),0)</f>
        <v>0</v>
      </c>
      <c r="BE20" s="12"/>
      <c r="BF20" s="18">
        <f>IF(BC20&lt;&gt;0,VLOOKUP(BC20,Rohstoffe!$B$2:$H$201,6),0)</f>
        <v>0</v>
      </c>
      <c r="BG20" s="17">
        <f t="shared" si="12"/>
        <v>0</v>
      </c>
      <c r="BH20" s="12"/>
      <c r="BI20" s="2">
        <f>IF(BH20&lt;&gt;0,VLOOKUP(BH20,Rohstoffe!$B$2:$H$201,2),0)</f>
        <v>0</v>
      </c>
      <c r="BJ20" s="12"/>
      <c r="BK20" s="18">
        <f>IF(BH20&lt;&gt;0,VLOOKUP(BH20,Rohstoffe!$B$2:$H$201,6),0)</f>
        <v>0</v>
      </c>
      <c r="BL20" s="17">
        <f t="shared" si="13"/>
        <v>0</v>
      </c>
      <c r="BM20" s="12"/>
      <c r="BN20" s="2">
        <f>IF(BM20&lt;&gt;0,VLOOKUP(BM20,Rohstoffe!$B$2:$H$201,2),0)</f>
        <v>0</v>
      </c>
      <c r="BO20" s="12"/>
      <c r="BP20" s="18">
        <f>IF(BM20&lt;&gt;0,VLOOKUP(BM20,Rohstoffe!$B$2:$H$201,6),0)</f>
        <v>0</v>
      </c>
      <c r="BQ20" s="17">
        <f t="shared" si="14"/>
        <v>0</v>
      </c>
      <c r="BR20" s="12"/>
      <c r="BS20" s="2">
        <f>IF(BR20&lt;&gt;0,VLOOKUP(BR20,Rohstoffe!$B$2:$H$201,2),0)</f>
        <v>0</v>
      </c>
      <c r="BT20" s="12"/>
      <c r="BU20" s="18">
        <f>IF(BR20&lt;&gt;0,VLOOKUP(BR20,Rohstoffe!$B$2:$H$201,6),0)</f>
        <v>0</v>
      </c>
      <c r="BV20" s="17">
        <f t="shared" si="15"/>
        <v>0</v>
      </c>
      <c r="BW20" s="12"/>
      <c r="BX20" s="2">
        <f>IF(BW20&lt;&gt;0,VLOOKUP(BW20,Rohstoffe!$B$2:$H$201,2),0)</f>
        <v>0</v>
      </c>
      <c r="BY20" s="12"/>
      <c r="BZ20" s="18">
        <f>IF(BW20&lt;&gt;0,VLOOKUP(BW20,Rohstoffe!$B$2:$H$201,6),0)</f>
        <v>0</v>
      </c>
      <c r="CA20" s="17">
        <f t="shared" si="16"/>
        <v>0</v>
      </c>
      <c r="CB20" s="17">
        <f>SUMIF(Herstellung!$P$4:$P$28,A20,Herstellung!$M$4:$M$28)</f>
        <v>0</v>
      </c>
    </row>
    <row r="21" spans="1:80" ht="12.75">
      <c r="A21" s="12">
        <v>18</v>
      </c>
      <c r="B21" s="13"/>
      <c r="C21" s="15" t="e">
        <f t="shared" si="0"/>
        <v>#DIV/0!</v>
      </c>
      <c r="D21" s="16">
        <f t="shared" si="1"/>
        <v>0</v>
      </c>
      <c r="E21" s="12"/>
      <c r="F21" s="2">
        <f>IF(E21&lt;&gt;0,VLOOKUP(E21,Rohstoffe!$B$2:$H$201,2),0)</f>
        <v>0</v>
      </c>
      <c r="G21" s="12"/>
      <c r="H21" s="18">
        <f>IF(E21&lt;&gt;0,VLOOKUP(E21,Rohstoffe!$B$2:$H$201,6),0)</f>
        <v>0</v>
      </c>
      <c r="I21" s="17">
        <f t="shared" si="2"/>
        <v>0</v>
      </c>
      <c r="J21" s="12"/>
      <c r="K21" s="2">
        <f>IF(J21&lt;&gt;0,VLOOKUP(J21,Rohstoffe!$B$2:$H$201,2),0)</f>
        <v>0</v>
      </c>
      <c r="L21" s="12"/>
      <c r="M21" s="18">
        <f>IF(J21&lt;&gt;0,VLOOKUP(J21,Rohstoffe!$B$2:$H$201,6),0)</f>
        <v>0</v>
      </c>
      <c r="N21" s="17">
        <f t="shared" si="3"/>
        <v>0</v>
      </c>
      <c r="O21" s="12"/>
      <c r="P21" s="2">
        <f>IF(O21&lt;&gt;0,VLOOKUP(O21,Rohstoffe!$B$2:$H$201,2),0)</f>
        <v>0</v>
      </c>
      <c r="Q21" s="12"/>
      <c r="R21" s="18">
        <f>IF(O21&lt;&gt;0,VLOOKUP(O21,Rohstoffe!$B$2:$H$201,6),0)</f>
        <v>0</v>
      </c>
      <c r="S21" s="17">
        <f t="shared" si="4"/>
        <v>0</v>
      </c>
      <c r="T21" s="12"/>
      <c r="U21" s="2">
        <f>IF(T21&lt;&gt;0,VLOOKUP(T21,Rohstoffe!$B$2:$H$201,2),0)</f>
        <v>0</v>
      </c>
      <c r="V21" s="12"/>
      <c r="W21" s="18">
        <f>IF(T21&lt;&gt;0,VLOOKUP(T21,Rohstoffe!$B$2:$H$201,6),0)</f>
        <v>0</v>
      </c>
      <c r="X21" s="17">
        <f t="shared" si="5"/>
        <v>0</v>
      </c>
      <c r="Y21" s="12"/>
      <c r="Z21" s="2">
        <f>IF(Y21&lt;&gt;0,VLOOKUP(Y21,Rohstoffe!$B$2:$H$201,2),0)</f>
        <v>0</v>
      </c>
      <c r="AA21" s="12"/>
      <c r="AB21" s="18">
        <f>IF(Y21&lt;&gt;0,VLOOKUP(Y21,Rohstoffe!$B$2:$H$201,6),0)</f>
        <v>0</v>
      </c>
      <c r="AC21" s="17">
        <f t="shared" si="6"/>
        <v>0</v>
      </c>
      <c r="AD21" s="12"/>
      <c r="AE21" s="2">
        <f>IF(AD21&lt;&gt;0,VLOOKUP(AD21,Rohstoffe!$B$2:$H$201,2),0)</f>
        <v>0</v>
      </c>
      <c r="AF21" s="12"/>
      <c r="AG21" s="18">
        <f>IF(AD21&lt;&gt;0,VLOOKUP(AD21,Rohstoffe!$B$2:$H$201,6),0)</f>
        <v>0</v>
      </c>
      <c r="AH21" s="17">
        <f t="shared" si="7"/>
        <v>0</v>
      </c>
      <c r="AI21" s="12"/>
      <c r="AJ21" s="2">
        <f>IF(AI21&lt;&gt;0,VLOOKUP(AI21,Rohstoffe!$B$2:$H$201,2),0)</f>
        <v>0</v>
      </c>
      <c r="AK21" s="12"/>
      <c r="AL21" s="18">
        <f>IF(AI21&lt;&gt;0,VLOOKUP(AI21,Rohstoffe!$B$2:$H$201,6),0)</f>
        <v>0</v>
      </c>
      <c r="AM21" s="17">
        <f t="shared" si="8"/>
        <v>0</v>
      </c>
      <c r="AN21" s="12"/>
      <c r="AO21" s="2">
        <f>IF(AN21&lt;&gt;0,VLOOKUP(AN21,Rohstoffe!$B$2:$H$201,2),0)</f>
        <v>0</v>
      </c>
      <c r="AP21" s="12"/>
      <c r="AQ21" s="18">
        <f>IF(AN21&lt;&gt;0,VLOOKUP(AN21,Rohstoffe!$B$2:$H$201,6),0)</f>
        <v>0</v>
      </c>
      <c r="AR21" s="17">
        <f t="shared" si="9"/>
        <v>0</v>
      </c>
      <c r="AS21" s="12"/>
      <c r="AT21" s="2">
        <f>IF(AS21&lt;&gt;0,VLOOKUP(AS21,Rohstoffe!$B$2:$H$201,2),0)</f>
        <v>0</v>
      </c>
      <c r="AU21" s="12"/>
      <c r="AV21" s="18">
        <f>IF(AS21&lt;&gt;0,VLOOKUP(AS21,Rohstoffe!$B$2:$H$201,6),0)</f>
        <v>0</v>
      </c>
      <c r="AW21" s="17">
        <f t="shared" si="10"/>
        <v>0</v>
      </c>
      <c r="AX21" s="12"/>
      <c r="AY21" s="2">
        <f>IF(AX21&lt;&gt;0,VLOOKUP(AX21,Rohstoffe!$B$2:$H$201,2),0)</f>
        <v>0</v>
      </c>
      <c r="AZ21" s="12"/>
      <c r="BA21" s="18">
        <f>IF(AX21&lt;&gt;0,VLOOKUP(AX21,Rohstoffe!$B$2:$H$201,6),0)</f>
        <v>0</v>
      </c>
      <c r="BB21" s="17">
        <f t="shared" si="11"/>
        <v>0</v>
      </c>
      <c r="BC21" s="12"/>
      <c r="BD21" s="2">
        <f>IF(BC21&lt;&gt;0,VLOOKUP(BC21,Rohstoffe!$B$2:$H$201,2),0)</f>
        <v>0</v>
      </c>
      <c r="BE21" s="12"/>
      <c r="BF21" s="18">
        <f>IF(BC21&lt;&gt;0,VLOOKUP(BC21,Rohstoffe!$B$2:$H$201,6),0)</f>
        <v>0</v>
      </c>
      <c r="BG21" s="17">
        <f t="shared" si="12"/>
        <v>0</v>
      </c>
      <c r="BH21" s="12"/>
      <c r="BI21" s="2">
        <f>IF(BH21&lt;&gt;0,VLOOKUP(BH21,Rohstoffe!$B$2:$H$201,2),0)</f>
        <v>0</v>
      </c>
      <c r="BJ21" s="12"/>
      <c r="BK21" s="18">
        <f>IF(BH21&lt;&gt;0,VLOOKUP(BH21,Rohstoffe!$B$2:$H$201,6),0)</f>
        <v>0</v>
      </c>
      <c r="BL21" s="17">
        <f t="shared" si="13"/>
        <v>0</v>
      </c>
      <c r="BM21" s="12"/>
      <c r="BN21" s="2">
        <f>IF(BM21&lt;&gt;0,VLOOKUP(BM21,Rohstoffe!$B$2:$H$201,2),0)</f>
        <v>0</v>
      </c>
      <c r="BO21" s="12"/>
      <c r="BP21" s="18">
        <f>IF(BM21&lt;&gt;0,VLOOKUP(BM21,Rohstoffe!$B$2:$H$201,6),0)</f>
        <v>0</v>
      </c>
      <c r="BQ21" s="17">
        <f t="shared" si="14"/>
        <v>0</v>
      </c>
      <c r="BR21" s="12"/>
      <c r="BS21" s="2">
        <f>IF(BR21&lt;&gt;0,VLOOKUP(BR21,Rohstoffe!$B$2:$H$201,2),0)</f>
        <v>0</v>
      </c>
      <c r="BT21" s="12"/>
      <c r="BU21" s="18">
        <f>IF(BR21&lt;&gt;0,VLOOKUP(BR21,Rohstoffe!$B$2:$H$201,6),0)</f>
        <v>0</v>
      </c>
      <c r="BV21" s="17">
        <f t="shared" si="15"/>
        <v>0</v>
      </c>
      <c r="BW21" s="12"/>
      <c r="BX21" s="2">
        <f>IF(BW21&lt;&gt;0,VLOOKUP(BW21,Rohstoffe!$B$2:$H$201,2),0)</f>
        <v>0</v>
      </c>
      <c r="BY21" s="12"/>
      <c r="BZ21" s="18">
        <f>IF(BW21&lt;&gt;0,VLOOKUP(BW21,Rohstoffe!$B$2:$H$201,6),0)</f>
        <v>0</v>
      </c>
      <c r="CA21" s="17">
        <f t="shared" si="16"/>
        <v>0</v>
      </c>
      <c r="CB21" s="17">
        <f>SUMIF(Herstellung!$P$4:$P$28,A21,Herstellung!$M$4:$M$28)</f>
        <v>0</v>
      </c>
    </row>
    <row r="22" spans="1:80" ht="12.75">
      <c r="A22" s="12">
        <v>19</v>
      </c>
      <c r="B22" s="13"/>
      <c r="C22" s="15" t="e">
        <f t="shared" si="0"/>
        <v>#DIV/0!</v>
      </c>
      <c r="D22" s="16">
        <f t="shared" si="1"/>
        <v>0</v>
      </c>
      <c r="E22" s="12"/>
      <c r="F22" s="2">
        <f>IF(E22&lt;&gt;0,VLOOKUP(E22,Rohstoffe!$B$2:$H$201,2),0)</f>
        <v>0</v>
      </c>
      <c r="G22" s="12"/>
      <c r="H22" s="18">
        <f>IF(E22&lt;&gt;0,VLOOKUP(E22,Rohstoffe!$B$2:$H$201,6),0)</f>
        <v>0</v>
      </c>
      <c r="I22" s="17">
        <f t="shared" si="2"/>
        <v>0</v>
      </c>
      <c r="J22" s="12"/>
      <c r="K22" s="2">
        <f>IF(J22&lt;&gt;0,VLOOKUP(J22,Rohstoffe!$B$2:$H$201,2),0)</f>
        <v>0</v>
      </c>
      <c r="L22" s="12"/>
      <c r="M22" s="18">
        <f>IF(J22&lt;&gt;0,VLOOKUP(J22,Rohstoffe!$B$2:$H$201,6),0)</f>
        <v>0</v>
      </c>
      <c r="N22" s="17">
        <f t="shared" si="3"/>
        <v>0</v>
      </c>
      <c r="O22" s="12"/>
      <c r="P22" s="2">
        <f>IF(O22&lt;&gt;0,VLOOKUP(O22,Rohstoffe!$B$2:$H$201,2),0)</f>
        <v>0</v>
      </c>
      <c r="Q22" s="12"/>
      <c r="R22" s="18">
        <f>IF(O22&lt;&gt;0,VLOOKUP(O22,Rohstoffe!$B$2:$H$201,6),0)</f>
        <v>0</v>
      </c>
      <c r="S22" s="17">
        <f t="shared" si="4"/>
        <v>0</v>
      </c>
      <c r="T22" s="12"/>
      <c r="U22" s="2">
        <f>IF(T22&lt;&gt;0,VLOOKUP(T22,Rohstoffe!$B$2:$H$201,2),0)</f>
        <v>0</v>
      </c>
      <c r="V22" s="12"/>
      <c r="W22" s="18">
        <f>IF(T22&lt;&gt;0,VLOOKUP(T22,Rohstoffe!$B$2:$H$201,6),0)</f>
        <v>0</v>
      </c>
      <c r="X22" s="17">
        <f t="shared" si="5"/>
        <v>0</v>
      </c>
      <c r="Y22" s="12"/>
      <c r="Z22" s="2">
        <f>IF(Y22&lt;&gt;0,VLOOKUP(Y22,Rohstoffe!$B$2:$H$201,2),0)</f>
        <v>0</v>
      </c>
      <c r="AA22" s="12"/>
      <c r="AB22" s="18">
        <f>IF(Y22&lt;&gt;0,VLOOKUP(Y22,Rohstoffe!$B$2:$H$201,6),0)</f>
        <v>0</v>
      </c>
      <c r="AC22" s="17">
        <f t="shared" si="6"/>
        <v>0</v>
      </c>
      <c r="AD22" s="12"/>
      <c r="AE22" s="2">
        <f>IF(AD22&lt;&gt;0,VLOOKUP(AD22,Rohstoffe!$B$2:$H$201,2),0)</f>
        <v>0</v>
      </c>
      <c r="AF22" s="12"/>
      <c r="AG22" s="18">
        <f>IF(AD22&lt;&gt;0,VLOOKUP(AD22,Rohstoffe!$B$2:$H$201,6),0)</f>
        <v>0</v>
      </c>
      <c r="AH22" s="17">
        <f t="shared" si="7"/>
        <v>0</v>
      </c>
      <c r="AI22" s="12"/>
      <c r="AJ22" s="2">
        <f>IF(AI22&lt;&gt;0,VLOOKUP(AI22,Rohstoffe!$B$2:$H$201,2),0)</f>
        <v>0</v>
      </c>
      <c r="AK22" s="12"/>
      <c r="AL22" s="18">
        <f>IF(AI22&lt;&gt;0,VLOOKUP(AI22,Rohstoffe!$B$2:$H$201,6),0)</f>
        <v>0</v>
      </c>
      <c r="AM22" s="17">
        <f t="shared" si="8"/>
        <v>0</v>
      </c>
      <c r="AN22" s="12"/>
      <c r="AO22" s="2">
        <f>IF(AN22&lt;&gt;0,VLOOKUP(AN22,Rohstoffe!$B$2:$H$201,2),0)</f>
        <v>0</v>
      </c>
      <c r="AP22" s="12"/>
      <c r="AQ22" s="18">
        <f>IF(AN22&lt;&gt;0,VLOOKUP(AN22,Rohstoffe!$B$2:$H$201,6),0)</f>
        <v>0</v>
      </c>
      <c r="AR22" s="17">
        <f t="shared" si="9"/>
        <v>0</v>
      </c>
      <c r="AS22" s="12"/>
      <c r="AT22" s="2">
        <f>IF(AS22&lt;&gt;0,VLOOKUP(AS22,Rohstoffe!$B$2:$H$201,2),0)</f>
        <v>0</v>
      </c>
      <c r="AU22" s="12"/>
      <c r="AV22" s="18">
        <f>IF(AS22&lt;&gt;0,VLOOKUP(AS22,Rohstoffe!$B$2:$H$201,6),0)</f>
        <v>0</v>
      </c>
      <c r="AW22" s="17">
        <f t="shared" si="10"/>
        <v>0</v>
      </c>
      <c r="AX22" s="12"/>
      <c r="AY22" s="2">
        <f>IF(AX22&lt;&gt;0,VLOOKUP(AX22,Rohstoffe!$B$2:$H$201,2),0)</f>
        <v>0</v>
      </c>
      <c r="AZ22" s="12"/>
      <c r="BA22" s="18">
        <f>IF(AX22&lt;&gt;0,VLOOKUP(AX22,Rohstoffe!$B$2:$H$201,6),0)</f>
        <v>0</v>
      </c>
      <c r="BB22" s="17">
        <f t="shared" si="11"/>
        <v>0</v>
      </c>
      <c r="BC22" s="12"/>
      <c r="BD22" s="2">
        <f>IF(BC22&lt;&gt;0,VLOOKUP(BC22,Rohstoffe!$B$2:$H$201,2),0)</f>
        <v>0</v>
      </c>
      <c r="BE22" s="12"/>
      <c r="BF22" s="18">
        <f>IF(BC22&lt;&gt;0,VLOOKUP(BC22,Rohstoffe!$B$2:$H$201,6),0)</f>
        <v>0</v>
      </c>
      <c r="BG22" s="17">
        <f t="shared" si="12"/>
        <v>0</v>
      </c>
      <c r="BH22" s="12"/>
      <c r="BI22" s="2">
        <f>IF(BH22&lt;&gt;0,VLOOKUP(BH22,Rohstoffe!$B$2:$H$201,2),0)</f>
        <v>0</v>
      </c>
      <c r="BJ22" s="12"/>
      <c r="BK22" s="18">
        <f>IF(BH22&lt;&gt;0,VLOOKUP(BH22,Rohstoffe!$B$2:$H$201,6),0)</f>
        <v>0</v>
      </c>
      <c r="BL22" s="17">
        <f t="shared" si="13"/>
        <v>0</v>
      </c>
      <c r="BM22" s="12"/>
      <c r="BN22" s="2">
        <f>IF(BM22&lt;&gt;0,VLOOKUP(BM22,Rohstoffe!$B$2:$H$201,2),0)</f>
        <v>0</v>
      </c>
      <c r="BO22" s="12"/>
      <c r="BP22" s="18">
        <f>IF(BM22&lt;&gt;0,VLOOKUP(BM22,Rohstoffe!$B$2:$H$201,6),0)</f>
        <v>0</v>
      </c>
      <c r="BQ22" s="17">
        <f t="shared" si="14"/>
        <v>0</v>
      </c>
      <c r="BR22" s="12"/>
      <c r="BS22" s="2">
        <f>IF(BR22&lt;&gt;0,VLOOKUP(BR22,Rohstoffe!$B$2:$H$201,2),0)</f>
        <v>0</v>
      </c>
      <c r="BT22" s="12"/>
      <c r="BU22" s="18">
        <f>IF(BR22&lt;&gt;0,VLOOKUP(BR22,Rohstoffe!$B$2:$H$201,6),0)</f>
        <v>0</v>
      </c>
      <c r="BV22" s="17">
        <f t="shared" si="15"/>
        <v>0</v>
      </c>
      <c r="BW22" s="12"/>
      <c r="BX22" s="2">
        <f>IF(BW22&lt;&gt;0,VLOOKUP(BW22,Rohstoffe!$B$2:$H$201,2),0)</f>
        <v>0</v>
      </c>
      <c r="BY22" s="12"/>
      <c r="BZ22" s="18">
        <f>IF(BW22&lt;&gt;0,VLOOKUP(BW22,Rohstoffe!$B$2:$H$201,6),0)</f>
        <v>0</v>
      </c>
      <c r="CA22" s="17">
        <f t="shared" si="16"/>
        <v>0</v>
      </c>
      <c r="CB22" s="17">
        <f>SUMIF(Herstellung!$P$4:$P$28,A22,Herstellung!$M$4:$M$28)</f>
        <v>0</v>
      </c>
    </row>
    <row r="23" spans="1:80" ht="12.75">
      <c r="A23" s="12">
        <v>20</v>
      </c>
      <c r="B23" s="69" t="s">
        <v>171</v>
      </c>
      <c r="C23" s="15">
        <f t="shared" si="0"/>
        <v>2.740859872611465</v>
      </c>
      <c r="D23" s="16">
        <f t="shared" si="1"/>
        <v>1570</v>
      </c>
      <c r="E23" s="12">
        <v>50</v>
      </c>
      <c r="F23" s="2" t="str">
        <f>IF(E23&lt;&gt;0,VLOOKUP(E23,Rohstoffe!$B$2:$H$201,2),0)</f>
        <v>Eiklar</v>
      </c>
      <c r="G23" s="12">
        <v>400</v>
      </c>
      <c r="H23" s="18">
        <f>IF(E23&lt;&gt;0,VLOOKUP(E23,Rohstoffe!$B$2:$H$201,6),0)</f>
        <v>3.2</v>
      </c>
      <c r="I23" s="17">
        <f t="shared" si="2"/>
        <v>0.39999999999999997</v>
      </c>
      <c r="J23" s="12">
        <v>51</v>
      </c>
      <c r="K23" s="2" t="str">
        <f>IF(J23&lt;&gt;0,VLOOKUP(J23,Rohstoffe!$B$2:$H$201,2),0)</f>
        <v>Zucker</v>
      </c>
      <c r="L23" s="12">
        <v>500</v>
      </c>
      <c r="M23" s="18">
        <f>IF(J23&lt;&gt;0,VLOOKUP(J23,Rohstoffe!$B$2:$H$201,6),0)</f>
        <v>0.94</v>
      </c>
      <c r="N23" s="17">
        <f t="shared" si="3"/>
        <v>0.49999999999999994</v>
      </c>
      <c r="O23" s="12">
        <v>52</v>
      </c>
      <c r="P23" s="2" t="str">
        <f>IF(O23&lt;&gt;0,VLOOKUP(O23,Rohstoffe!$B$2:$H$201,2),0)</f>
        <v>Salz</v>
      </c>
      <c r="Q23" s="12">
        <v>5</v>
      </c>
      <c r="R23" s="18">
        <f>IF(O23&lt;&gt;0,VLOOKUP(O23,Rohstoffe!$B$2:$H$201,6),0)</f>
        <v>0.33</v>
      </c>
      <c r="S23" s="17">
        <f t="shared" si="4"/>
        <v>0.005</v>
      </c>
      <c r="T23" s="12">
        <v>53</v>
      </c>
      <c r="U23" s="2" t="str">
        <f>IF(T23&lt;&gt;0,VLOOKUP(T23,Rohstoffe!$B$2:$H$201,2),0)</f>
        <v>Vanillearoma natürlich</v>
      </c>
      <c r="V23" s="12">
        <v>15</v>
      </c>
      <c r="W23" s="18">
        <f>IF(T23&lt;&gt;0,VLOOKUP(T23,Rohstoffe!$B$2:$H$201,6),0)</f>
        <v>22.6</v>
      </c>
      <c r="X23" s="17">
        <f t="shared" si="5"/>
        <v>0.014999999999999998</v>
      </c>
      <c r="Y23" s="12">
        <v>54</v>
      </c>
      <c r="Z23" s="2" t="str">
        <f>IF(Y23&lt;&gt;0,VLOOKUP(Y23,Rohstoffe!$B$2:$H$201,2),0)</f>
        <v>Puderzucker</v>
      </c>
      <c r="AA23" s="12">
        <v>400</v>
      </c>
      <c r="AB23" s="18">
        <f>IF(Y23&lt;&gt;0,VLOOKUP(Y23,Rohstoffe!$B$2:$H$201,6),0)</f>
        <v>1.05</v>
      </c>
      <c r="AC23" s="17">
        <f t="shared" si="6"/>
        <v>0.39999999999999997</v>
      </c>
      <c r="AD23" s="12">
        <v>55</v>
      </c>
      <c r="AE23" s="2" t="str">
        <f>IF(AD23&lt;&gt;0,VLOOKUP(AD23,Rohstoffe!$B$2:$H$201,2),0)</f>
        <v>Weizenpuder</v>
      </c>
      <c r="AF23" s="12">
        <v>50</v>
      </c>
      <c r="AG23" s="18">
        <f>IF(AD23&lt;&gt;0,VLOOKUP(AD23,Rohstoffe!$B$2:$H$201,6),0)</f>
        <v>1.45</v>
      </c>
      <c r="AH23" s="17">
        <f t="shared" si="7"/>
        <v>0.049999999999999996</v>
      </c>
      <c r="AI23" s="12">
        <v>56</v>
      </c>
      <c r="AJ23" s="2" t="str">
        <f>IF(AI23&lt;&gt;0,VLOOKUP(AI23,Rohstoffe!$B$2:$H$201,2),0)</f>
        <v>Zuckerstreusel</v>
      </c>
      <c r="AK23" s="12">
        <v>200</v>
      </c>
      <c r="AL23" s="18">
        <f>IF(AI23&lt;&gt;0,VLOOKUP(AI23,Rohstoffe!$B$2:$H$201,6),0)</f>
        <v>8.6</v>
      </c>
      <c r="AM23" s="17">
        <f t="shared" si="8"/>
        <v>0.19999999999999998</v>
      </c>
      <c r="AN23" s="12"/>
      <c r="AO23" s="2">
        <f>IF(AN23&lt;&gt;0,VLOOKUP(AN23,Rohstoffe!$B$2:$H$201,2),0)</f>
        <v>0</v>
      </c>
      <c r="AP23" s="12"/>
      <c r="AQ23" s="18">
        <f>IF(AN23&lt;&gt;0,VLOOKUP(AN23,Rohstoffe!$B$2:$H$201,6),0)</f>
        <v>0</v>
      </c>
      <c r="AR23" s="17">
        <f t="shared" si="9"/>
        <v>0</v>
      </c>
      <c r="AS23" s="12"/>
      <c r="AT23" s="2">
        <f>IF(AS23&lt;&gt;0,VLOOKUP(AS23,Rohstoffe!$B$2:$H$201,2),0)</f>
        <v>0</v>
      </c>
      <c r="AU23" s="12"/>
      <c r="AV23" s="18">
        <f>IF(AS23&lt;&gt;0,VLOOKUP(AS23,Rohstoffe!$B$2:$H$201,6),0)</f>
        <v>0</v>
      </c>
      <c r="AW23" s="17">
        <f t="shared" si="10"/>
        <v>0</v>
      </c>
      <c r="AX23" s="12"/>
      <c r="AY23" s="2">
        <f>IF(AX23&lt;&gt;0,VLOOKUP(AX23,Rohstoffe!$B$2:$H$201,2),0)</f>
        <v>0</v>
      </c>
      <c r="AZ23" s="12"/>
      <c r="BA23" s="18">
        <f>IF(AX23&lt;&gt;0,VLOOKUP(AX23,Rohstoffe!$B$2:$H$201,6),0)</f>
        <v>0</v>
      </c>
      <c r="BB23" s="17">
        <f t="shared" si="11"/>
        <v>0</v>
      </c>
      <c r="BC23" s="12"/>
      <c r="BD23" s="2">
        <f>IF(BC23&lt;&gt;0,VLOOKUP(BC23,Rohstoffe!$B$2:$H$201,2),0)</f>
        <v>0</v>
      </c>
      <c r="BE23" s="12"/>
      <c r="BF23" s="18">
        <f>IF(BC23&lt;&gt;0,VLOOKUP(BC23,Rohstoffe!$B$2:$H$201,6),0)</f>
        <v>0</v>
      </c>
      <c r="BG23" s="17">
        <f t="shared" si="12"/>
        <v>0</v>
      </c>
      <c r="BH23" s="12"/>
      <c r="BI23" s="2">
        <f>IF(BH23&lt;&gt;0,VLOOKUP(BH23,Rohstoffe!$B$2:$H$201,2),0)</f>
        <v>0</v>
      </c>
      <c r="BJ23" s="12"/>
      <c r="BK23" s="18">
        <f>IF(BH23&lt;&gt;0,VLOOKUP(BH23,Rohstoffe!$B$2:$H$201,6),0)</f>
        <v>0</v>
      </c>
      <c r="BL23" s="17">
        <f t="shared" si="13"/>
        <v>0</v>
      </c>
      <c r="BM23" s="12"/>
      <c r="BN23" s="2">
        <f>IF(BM23&lt;&gt;0,VLOOKUP(BM23,Rohstoffe!$B$2:$H$201,2),0)</f>
        <v>0</v>
      </c>
      <c r="BO23" s="12"/>
      <c r="BP23" s="18">
        <f>IF(BM23&lt;&gt;0,VLOOKUP(BM23,Rohstoffe!$B$2:$H$201,6),0)</f>
        <v>0</v>
      </c>
      <c r="BQ23" s="17">
        <f t="shared" si="14"/>
        <v>0</v>
      </c>
      <c r="BR23" s="12"/>
      <c r="BS23" s="2">
        <f>IF(BR23&lt;&gt;0,VLOOKUP(BR23,Rohstoffe!$B$2:$H$201,2),0)</f>
        <v>0</v>
      </c>
      <c r="BT23" s="12"/>
      <c r="BU23" s="18">
        <f>IF(BR23&lt;&gt;0,VLOOKUP(BR23,Rohstoffe!$B$2:$H$201,6),0)</f>
        <v>0</v>
      </c>
      <c r="BV23" s="17">
        <f t="shared" si="15"/>
        <v>0</v>
      </c>
      <c r="BW23" s="12"/>
      <c r="BX23" s="2">
        <f>IF(BW23&lt;&gt;0,VLOOKUP(BW23,Rohstoffe!$B$2:$H$201,2),0)</f>
        <v>0</v>
      </c>
      <c r="BY23" s="12"/>
      <c r="BZ23" s="18">
        <f>IF(BW23&lt;&gt;0,VLOOKUP(BW23,Rohstoffe!$B$2:$H$201,6),0)</f>
        <v>0</v>
      </c>
      <c r="CA23" s="17">
        <f t="shared" si="16"/>
        <v>0</v>
      </c>
      <c r="CB23" s="17">
        <f>SUMIF(Herstellung!$P$4:$P$28,A23,Herstellung!$M$4:$M$28)</f>
        <v>1.5699999999999998</v>
      </c>
    </row>
  </sheetData>
  <sheetProtection/>
  <autoFilter ref="A3:CB23"/>
  <printOptions/>
  <pageMargins left="0.787401575" right="0.787401575" top="0.49" bottom="0.47"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81"/>
  <sheetViews>
    <sheetView zoomScalePageLayoutView="0" workbookViewId="0" topLeftCell="A1">
      <selection activeCell="A82" sqref="A82:IV310"/>
    </sheetView>
  </sheetViews>
  <sheetFormatPr defaultColWidth="11.421875" defaultRowHeight="12.75"/>
  <cols>
    <col min="2" max="2" width="20.8515625" style="0" customWidth="1"/>
    <col min="3" max="3" width="9.421875" style="0" bestFit="1" customWidth="1"/>
    <col min="4" max="4" width="11.00390625" style="0" bestFit="1" customWidth="1"/>
    <col min="5" max="5" width="8.140625" style="0" bestFit="1" customWidth="1"/>
    <col min="6" max="7" width="12.7109375" style="0" bestFit="1" customWidth="1"/>
    <col min="10" max="10" width="13.421875" style="0" customWidth="1"/>
    <col min="11" max="11" width="5.28125" style="0" bestFit="1" customWidth="1"/>
    <col min="12" max="12" width="13.8515625" style="0" customWidth="1"/>
    <col min="16" max="24" width="9.28125" style="0" customWidth="1"/>
    <col min="25" max="25" width="9.140625" style="0" bestFit="1" customWidth="1"/>
  </cols>
  <sheetData>
    <row r="1" spans="1:28" ht="33">
      <c r="A1" s="3" t="s">
        <v>51</v>
      </c>
      <c r="B1" s="4"/>
      <c r="C1" s="4"/>
      <c r="D1" s="4"/>
      <c r="E1" s="4"/>
      <c r="F1" s="58"/>
      <c r="G1" s="4"/>
      <c r="H1" s="26"/>
      <c r="I1" s="46"/>
      <c r="J1" s="58"/>
      <c r="K1" s="4"/>
      <c r="N1" s="58"/>
      <c r="P1" s="4"/>
      <c r="Q1" s="4"/>
      <c r="R1" s="4"/>
      <c r="S1" s="4"/>
      <c r="T1" s="4"/>
      <c r="U1" s="4"/>
      <c r="V1" s="4"/>
      <c r="W1" s="4"/>
      <c r="X1" s="4"/>
      <c r="Z1" s="4"/>
      <c r="AA1" s="4"/>
      <c r="AB1" s="4"/>
    </row>
    <row r="2" spans="1:29" s="25" customFormat="1" ht="9.75">
      <c r="A2" s="24">
        <v>1</v>
      </c>
      <c r="B2" s="24">
        <v>2</v>
      </c>
      <c r="C2" s="24">
        <v>3</v>
      </c>
      <c r="D2" s="24">
        <v>4</v>
      </c>
      <c r="E2" s="24">
        <v>5</v>
      </c>
      <c r="F2" s="27">
        <v>6</v>
      </c>
      <c r="G2" s="24">
        <v>7</v>
      </c>
      <c r="H2" s="27">
        <v>8</v>
      </c>
      <c r="I2" s="24">
        <v>9</v>
      </c>
      <c r="J2" s="27">
        <v>10</v>
      </c>
      <c r="K2" s="24">
        <v>11</v>
      </c>
      <c r="L2" s="27">
        <v>12</v>
      </c>
      <c r="M2" s="27">
        <v>13</v>
      </c>
      <c r="N2" s="27">
        <v>14</v>
      </c>
      <c r="O2" s="27">
        <v>15</v>
      </c>
      <c r="P2" s="24">
        <v>16</v>
      </c>
      <c r="Q2" s="24">
        <v>17</v>
      </c>
      <c r="R2" s="24">
        <v>18</v>
      </c>
      <c r="S2" s="24">
        <v>19</v>
      </c>
      <c r="T2" s="24">
        <v>20</v>
      </c>
      <c r="U2" s="24">
        <v>21</v>
      </c>
      <c r="V2" s="24">
        <v>22</v>
      </c>
      <c r="W2" s="24">
        <v>23</v>
      </c>
      <c r="X2" s="24">
        <v>24</v>
      </c>
      <c r="Y2" s="27">
        <v>25</v>
      </c>
      <c r="Z2" s="24">
        <v>26</v>
      </c>
      <c r="AA2" s="24">
        <v>27</v>
      </c>
      <c r="AB2" s="24">
        <v>28</v>
      </c>
      <c r="AC2" s="27">
        <v>29</v>
      </c>
    </row>
    <row r="3" spans="1:28" s="25" customFormat="1" ht="9.75">
      <c r="A3" s="24"/>
      <c r="B3" s="24"/>
      <c r="C3" s="24"/>
      <c r="D3" s="24" t="s">
        <v>77</v>
      </c>
      <c r="E3" s="24" t="s">
        <v>78</v>
      </c>
      <c r="F3" s="25" t="s">
        <v>2</v>
      </c>
      <c r="G3" s="24" t="s">
        <v>52</v>
      </c>
      <c r="H3" s="27" t="s">
        <v>83</v>
      </c>
      <c r="I3" s="24" t="s">
        <v>53</v>
      </c>
      <c r="J3" s="25" t="s">
        <v>54</v>
      </c>
      <c r="K3" s="24"/>
      <c r="N3" s="27" t="s">
        <v>86</v>
      </c>
      <c r="O3" s="25" t="s">
        <v>95</v>
      </c>
      <c r="P3" s="24" t="s">
        <v>57</v>
      </c>
      <c r="Q3" s="24" t="s">
        <v>58</v>
      </c>
      <c r="R3" s="24"/>
      <c r="S3" s="24" t="s">
        <v>59</v>
      </c>
      <c r="T3" s="24"/>
      <c r="U3" s="24" t="s">
        <v>60</v>
      </c>
      <c r="V3" s="24"/>
      <c r="W3" s="24" t="s">
        <v>61</v>
      </c>
      <c r="X3" s="24"/>
      <c r="Z3" s="24" t="s">
        <v>62</v>
      </c>
      <c r="AA3" s="24" t="s">
        <v>91</v>
      </c>
      <c r="AB3" s="24"/>
    </row>
    <row r="4" spans="1:28" s="25" customFormat="1" ht="9.75">
      <c r="A4" s="24"/>
      <c r="B4" s="24"/>
      <c r="C4" s="24"/>
      <c r="D4" s="24" t="s">
        <v>56</v>
      </c>
      <c r="E4" s="24" t="s">
        <v>79</v>
      </c>
      <c r="F4" s="25" t="s">
        <v>82</v>
      </c>
      <c r="G4" s="24" t="s">
        <v>84</v>
      </c>
      <c r="H4" s="27" t="s">
        <v>65</v>
      </c>
      <c r="I4" s="24" t="s">
        <v>66</v>
      </c>
      <c r="J4" s="25" t="s">
        <v>67</v>
      </c>
      <c r="K4" s="24"/>
      <c r="M4" s="25" t="s">
        <v>55</v>
      </c>
      <c r="N4" s="27" t="s">
        <v>87</v>
      </c>
      <c r="O4" s="25" t="s">
        <v>56</v>
      </c>
      <c r="P4" s="24" t="s">
        <v>72</v>
      </c>
      <c r="Q4" s="24" t="s">
        <v>73</v>
      </c>
      <c r="R4" s="24" t="s">
        <v>74</v>
      </c>
      <c r="S4" s="24" t="s">
        <v>73</v>
      </c>
      <c r="T4" s="24" t="s">
        <v>74</v>
      </c>
      <c r="U4" s="24" t="s">
        <v>73</v>
      </c>
      <c r="V4" s="24" t="s">
        <v>74</v>
      </c>
      <c r="W4" s="24" t="s">
        <v>73</v>
      </c>
      <c r="X4" s="24" t="s">
        <v>74</v>
      </c>
      <c r="Y4" s="25" t="s">
        <v>94</v>
      </c>
      <c r="Z4" s="24" t="s">
        <v>76</v>
      </c>
      <c r="AA4" s="24" t="s">
        <v>92</v>
      </c>
      <c r="AB4" s="24" t="s">
        <v>92</v>
      </c>
    </row>
    <row r="5" spans="1:29" s="25" customFormat="1" ht="9.75">
      <c r="A5" s="24" t="s">
        <v>41</v>
      </c>
      <c r="B5" s="24" t="s">
        <v>63</v>
      </c>
      <c r="C5" s="24" t="s">
        <v>64</v>
      </c>
      <c r="D5" s="24"/>
      <c r="E5" s="24"/>
      <c r="F5" s="25" t="s">
        <v>81</v>
      </c>
      <c r="G5" s="24" t="s">
        <v>81</v>
      </c>
      <c r="H5" s="25" t="s">
        <v>81</v>
      </c>
      <c r="I5" s="24" t="s">
        <v>85</v>
      </c>
      <c r="J5" s="25" t="s">
        <v>81</v>
      </c>
      <c r="K5" s="24" t="s">
        <v>68</v>
      </c>
      <c r="L5" s="25" t="s">
        <v>69</v>
      </c>
      <c r="M5" s="25" t="s">
        <v>70</v>
      </c>
      <c r="N5" s="27" t="s">
        <v>88</v>
      </c>
      <c r="O5" s="25" t="s">
        <v>71</v>
      </c>
      <c r="P5" s="24" t="s">
        <v>89</v>
      </c>
      <c r="Q5" s="24" t="s">
        <v>89</v>
      </c>
      <c r="R5" s="24" t="s">
        <v>90</v>
      </c>
      <c r="S5" s="24" t="s">
        <v>89</v>
      </c>
      <c r="T5" s="24" t="s">
        <v>90</v>
      </c>
      <c r="U5" s="24" t="s">
        <v>89</v>
      </c>
      <c r="V5" s="24" t="s">
        <v>90</v>
      </c>
      <c r="W5" s="24" t="s">
        <v>89</v>
      </c>
      <c r="X5" s="24" t="s">
        <v>90</v>
      </c>
      <c r="Y5" s="25" t="s">
        <v>75</v>
      </c>
      <c r="Z5" s="24" t="s">
        <v>90</v>
      </c>
      <c r="AA5" s="24" t="s">
        <v>20</v>
      </c>
      <c r="AB5" s="24" t="s">
        <v>19</v>
      </c>
      <c r="AC5" s="25" t="s">
        <v>111</v>
      </c>
    </row>
    <row r="6" spans="1:29" ht="12.75">
      <c r="A6" s="13">
        <v>0</v>
      </c>
      <c r="B6" s="13"/>
      <c r="C6" s="13"/>
      <c r="D6" s="28"/>
      <c r="E6" s="13"/>
      <c r="F6" s="48">
        <f>IF(E6&lt;&gt;0,D6/E6*Konstanten!$B$6,0)</f>
        <v>0</v>
      </c>
      <c r="G6" s="28"/>
      <c r="H6" s="48">
        <f>(D6*Konstanten!$B$6)/2*Konstanten!$B$5</f>
        <v>0</v>
      </c>
      <c r="I6" s="28"/>
      <c r="J6" s="48">
        <f>I6*Konstanten!$B$4</f>
        <v>0</v>
      </c>
      <c r="K6" s="23">
        <v>1</v>
      </c>
      <c r="L6" s="48">
        <f aca="true" t="shared" si="0" ref="L6:L37">SUM(F6,G6,H6,J6)*K6</f>
        <v>0</v>
      </c>
      <c r="M6" s="48">
        <f>L6/Konstanten!$B$8</f>
        <v>0</v>
      </c>
      <c r="N6" s="48">
        <v>0</v>
      </c>
      <c r="O6" s="68">
        <f aca="true" t="shared" si="1" ref="O6:O14">IF(P6&lt;&gt;0,(M6+N6)/P6,0)</f>
        <v>0</v>
      </c>
      <c r="P6" s="13"/>
      <c r="Q6" s="13"/>
      <c r="R6" s="13"/>
      <c r="S6" s="13"/>
      <c r="T6" s="13"/>
      <c r="U6" s="13"/>
      <c r="V6" s="13"/>
      <c r="W6" s="13"/>
      <c r="X6" s="13"/>
      <c r="Y6" s="48">
        <f>(W6+U6+S6+Q6)*(O6)+((X6*W6+V6*U6+T6*S6+R6*Q6)*Konstanten!$B$7/60)</f>
        <v>0</v>
      </c>
      <c r="Z6" s="13"/>
      <c r="AA6" s="13"/>
      <c r="AB6" s="13"/>
      <c r="AC6" s="2">
        <f aca="true" t="shared" si="2" ref="AC6:AC11">Q6*R6+S6*T6+U6*V6+W6*X6</f>
        <v>0</v>
      </c>
    </row>
    <row r="7" spans="1:29" ht="12.75">
      <c r="A7" s="13">
        <v>1</v>
      </c>
      <c r="B7" s="13"/>
      <c r="C7" s="13"/>
      <c r="D7" s="28"/>
      <c r="E7" s="13"/>
      <c r="F7" s="48">
        <f>IF(E7&lt;&gt;0,D7/E7*Konstanten!$B$6,0)</f>
        <v>0</v>
      </c>
      <c r="G7" s="28"/>
      <c r="H7" s="48">
        <f>(D7*Konstanten!$B$6)/2*Konstanten!$B$5</f>
        <v>0</v>
      </c>
      <c r="I7" s="28"/>
      <c r="J7" s="48">
        <f>I7*Konstanten!$B$4</f>
        <v>0</v>
      </c>
      <c r="K7" s="23"/>
      <c r="L7" s="48">
        <f t="shared" si="0"/>
        <v>0</v>
      </c>
      <c r="M7" s="48">
        <f>L7/Konstanten!$B$8</f>
        <v>0</v>
      </c>
      <c r="N7" s="48">
        <v>0</v>
      </c>
      <c r="O7" s="68">
        <f t="shared" si="1"/>
        <v>0</v>
      </c>
      <c r="P7" s="13"/>
      <c r="Q7" s="13"/>
      <c r="R7" s="13"/>
      <c r="S7" s="13"/>
      <c r="T7" s="13"/>
      <c r="U7" s="13"/>
      <c r="V7" s="13"/>
      <c r="W7" s="13"/>
      <c r="X7" s="13"/>
      <c r="Y7" s="48">
        <f>(W7+U7+S7+Q7)*(O7)+((X7*W7+V7*U7+T7*S7+R7*Q7)*Konstanten!$B$7/60)</f>
        <v>0</v>
      </c>
      <c r="Z7" s="13"/>
      <c r="AA7" s="13"/>
      <c r="AB7" s="13"/>
      <c r="AC7" s="2">
        <f t="shared" si="2"/>
        <v>0</v>
      </c>
    </row>
    <row r="8" spans="1:29" ht="12.75">
      <c r="A8" s="13">
        <v>2</v>
      </c>
      <c r="B8" s="13" t="s">
        <v>113</v>
      </c>
      <c r="C8" s="13" t="s">
        <v>130</v>
      </c>
      <c r="D8" s="28">
        <v>1000</v>
      </c>
      <c r="E8" s="13">
        <v>20</v>
      </c>
      <c r="F8" s="48">
        <f>IF(E8&lt;&gt;0,D8/E8*Konstanten!$B$6,0)</f>
        <v>60</v>
      </c>
      <c r="G8" s="28">
        <v>100</v>
      </c>
      <c r="H8" s="48">
        <f>(D8*Konstanten!$B$6)/2*Konstanten!$B$5</f>
        <v>24</v>
      </c>
      <c r="I8" s="28">
        <v>6</v>
      </c>
      <c r="J8" s="48">
        <f>I8*Konstanten!$B$4</f>
        <v>150</v>
      </c>
      <c r="K8" s="23">
        <v>1</v>
      </c>
      <c r="L8" s="48">
        <f t="shared" si="0"/>
        <v>334</v>
      </c>
      <c r="M8" s="48">
        <f>L8/Konstanten!$B$8</f>
        <v>1.1059602649006623</v>
      </c>
      <c r="N8" s="48">
        <v>0</v>
      </c>
      <c r="O8" s="68">
        <f t="shared" si="1"/>
        <v>0.0023040838852097134</v>
      </c>
      <c r="P8" s="13">
        <v>480</v>
      </c>
      <c r="Q8" s="13">
        <v>1</v>
      </c>
      <c r="R8" s="13">
        <v>1</v>
      </c>
      <c r="S8" s="13"/>
      <c r="T8" s="13"/>
      <c r="U8" s="13"/>
      <c r="V8" s="13"/>
      <c r="W8" s="13">
        <v>1</v>
      </c>
      <c r="X8" s="13">
        <v>1</v>
      </c>
      <c r="Y8" s="48">
        <f>(W8+U8+S8+Q8)*(O8)+((X8*W8+V8*U8+T8*S8+R8*Q8)*Konstanten!$B$7/60)</f>
        <v>0.8046081677704194</v>
      </c>
      <c r="Z8" s="13">
        <v>1</v>
      </c>
      <c r="AA8" s="13"/>
      <c r="AB8" s="13"/>
      <c r="AC8" s="2">
        <f t="shared" si="2"/>
        <v>2</v>
      </c>
    </row>
    <row r="9" spans="1:29" ht="12.75">
      <c r="A9" s="13">
        <v>3</v>
      </c>
      <c r="B9" s="13" t="s">
        <v>80</v>
      </c>
      <c r="C9" s="13">
        <v>2100122</v>
      </c>
      <c r="D9" s="28">
        <v>50000</v>
      </c>
      <c r="E9" s="13">
        <v>10</v>
      </c>
      <c r="F9" s="48">
        <f>IF(E9&lt;&gt;0,D9/E9*Konstanten!$B$6,0)</f>
        <v>6000</v>
      </c>
      <c r="G9" s="28">
        <v>500</v>
      </c>
      <c r="H9" s="48">
        <f>(D9*Konstanten!$B$6)/2*Konstanten!$B$5</f>
        <v>1200</v>
      </c>
      <c r="I9" s="28">
        <v>20</v>
      </c>
      <c r="J9" s="48">
        <f>I9*Konstanten!$B$4</f>
        <v>500</v>
      </c>
      <c r="K9" s="23">
        <v>0.5</v>
      </c>
      <c r="L9" s="48">
        <f t="shared" si="0"/>
        <v>4100</v>
      </c>
      <c r="M9" s="48">
        <f>L9/Konstanten!$B$8</f>
        <v>13.57615894039735</v>
      </c>
      <c r="N9" s="48">
        <v>0</v>
      </c>
      <c r="O9" s="68">
        <f t="shared" si="1"/>
        <v>0.05656732891832229</v>
      </c>
      <c r="P9" s="13">
        <v>240</v>
      </c>
      <c r="Q9" s="13">
        <v>1</v>
      </c>
      <c r="R9" s="13">
        <v>1</v>
      </c>
      <c r="S9" s="13">
        <v>0</v>
      </c>
      <c r="T9" s="13">
        <v>0</v>
      </c>
      <c r="U9" s="13">
        <v>0</v>
      </c>
      <c r="V9" s="13">
        <v>0</v>
      </c>
      <c r="W9" s="13">
        <v>1</v>
      </c>
      <c r="X9" s="13">
        <v>1</v>
      </c>
      <c r="Y9" s="48">
        <f>(W9+U9+S9+Q9)*(O9)+((X9*W9+V9*U9+T9*S9+R9*Q9)*Konstanten!$B$7/60)</f>
        <v>0.9131346578366446</v>
      </c>
      <c r="Z9" s="13"/>
      <c r="AA9" s="13"/>
      <c r="AB9" s="13">
        <v>120</v>
      </c>
      <c r="AC9" s="2">
        <f t="shared" si="2"/>
        <v>2</v>
      </c>
    </row>
    <row r="10" spans="1:29" ht="12.75">
      <c r="A10" s="13">
        <v>4</v>
      </c>
      <c r="B10" s="13" t="s">
        <v>114</v>
      </c>
      <c r="C10" s="13"/>
      <c r="D10" s="28">
        <v>0</v>
      </c>
      <c r="E10" s="13"/>
      <c r="F10" s="48">
        <f>IF(E10&lt;&gt;0,D10/E10*Konstanten!$B$6,0)</f>
        <v>0</v>
      </c>
      <c r="G10" s="28">
        <v>0</v>
      </c>
      <c r="H10" s="48">
        <f>(D10*Konstanten!$B$6)/2*Konstanten!$B$5</f>
        <v>0</v>
      </c>
      <c r="I10" s="28">
        <v>1</v>
      </c>
      <c r="J10" s="48">
        <f>I10*Konstanten!$B$4</f>
        <v>25</v>
      </c>
      <c r="K10" s="23">
        <v>1</v>
      </c>
      <c r="L10" s="48">
        <f t="shared" si="0"/>
        <v>25</v>
      </c>
      <c r="M10" s="48">
        <f>L10/Konstanten!$B$8</f>
        <v>0.08278145695364239</v>
      </c>
      <c r="N10" s="48">
        <v>0</v>
      </c>
      <c r="O10" s="68">
        <f t="shared" si="1"/>
        <v>0</v>
      </c>
      <c r="P10" s="13"/>
      <c r="Q10" s="13">
        <v>1</v>
      </c>
      <c r="R10" s="13">
        <v>1</v>
      </c>
      <c r="S10" s="13"/>
      <c r="T10" s="13"/>
      <c r="U10" s="13"/>
      <c r="V10" s="13"/>
      <c r="W10" s="13">
        <v>1</v>
      </c>
      <c r="X10" s="13">
        <v>1</v>
      </c>
      <c r="Y10" s="48">
        <f>(W10+U10+S10+Q10)*(O10)+((X10*W10+V10*U10+T10*S10+R10*Q10)*Konstanten!$B$7/60)</f>
        <v>0.8</v>
      </c>
      <c r="Z10" s="13"/>
      <c r="AA10" s="13"/>
      <c r="AB10" s="13"/>
      <c r="AC10" s="2">
        <f t="shared" si="2"/>
        <v>2</v>
      </c>
    </row>
    <row r="11" spans="1:29" ht="12.75">
      <c r="A11" s="13">
        <v>5</v>
      </c>
      <c r="B11" s="13"/>
      <c r="C11" s="13"/>
      <c r="D11" s="28"/>
      <c r="E11" s="13"/>
      <c r="F11" s="48">
        <f>IF(E11&lt;&gt;0,D11/E11*Konstanten!$B$6,0)</f>
        <v>0</v>
      </c>
      <c r="G11" s="28"/>
      <c r="H11" s="48">
        <f>(D11*Konstanten!$B$6)/2*Konstanten!$B$5</f>
        <v>0</v>
      </c>
      <c r="I11" s="28"/>
      <c r="J11" s="48">
        <f>I11*Konstanten!$B$4</f>
        <v>0</v>
      </c>
      <c r="K11" s="23"/>
      <c r="L11" s="48">
        <f>SUM(F11,G11,H11,J11)*K11</f>
        <v>0</v>
      </c>
      <c r="M11" s="48">
        <f>L11/Konstanten!$B$8</f>
        <v>0</v>
      </c>
      <c r="N11" s="48">
        <v>0</v>
      </c>
      <c r="O11" s="68">
        <f t="shared" si="1"/>
        <v>0</v>
      </c>
      <c r="P11" s="13"/>
      <c r="Q11" s="13"/>
      <c r="R11" s="13"/>
      <c r="S11" s="13"/>
      <c r="T11" s="13"/>
      <c r="U11" s="13"/>
      <c r="V11" s="13"/>
      <c r="W11" s="13"/>
      <c r="X11" s="13"/>
      <c r="Y11" s="48">
        <f>(W11+U11+S11+Q11)*(O11)+((X11*W11+V11*U11+T11*S11+R11*Q11)*Konstanten!$B$7/60)</f>
        <v>0</v>
      </c>
      <c r="Z11" s="13"/>
      <c r="AA11" s="13"/>
      <c r="AB11" s="13"/>
      <c r="AC11" s="2">
        <f t="shared" si="2"/>
        <v>0</v>
      </c>
    </row>
    <row r="12" spans="1:29" ht="12.75">
      <c r="A12" s="13">
        <v>6</v>
      </c>
      <c r="B12" s="13" t="s">
        <v>162</v>
      </c>
      <c r="C12" s="13"/>
      <c r="D12" s="28">
        <v>1000</v>
      </c>
      <c r="E12" s="13">
        <v>30</v>
      </c>
      <c r="F12" s="48">
        <f>IF(E12&lt;&gt;0,D12/E12*Konstanten!$B$6,0)</f>
        <v>40</v>
      </c>
      <c r="G12" s="28"/>
      <c r="H12" s="48">
        <f>(D12*Konstanten!$B$6)/2*Konstanten!$B$5</f>
        <v>24</v>
      </c>
      <c r="I12" s="28">
        <v>2</v>
      </c>
      <c r="J12" s="48">
        <f>I12*Konstanten!$B$4</f>
        <v>50</v>
      </c>
      <c r="K12" s="23">
        <v>1</v>
      </c>
      <c r="L12" s="48">
        <f t="shared" si="0"/>
        <v>114</v>
      </c>
      <c r="M12" s="48">
        <f>L12/Konstanten!$B$8</f>
        <v>0.37748344370860926</v>
      </c>
      <c r="N12" s="48">
        <v>0</v>
      </c>
      <c r="O12" s="68">
        <f t="shared" si="1"/>
        <v>0</v>
      </c>
      <c r="P12" s="13"/>
      <c r="Q12" s="13">
        <v>1</v>
      </c>
      <c r="R12" s="13">
        <v>1</v>
      </c>
      <c r="S12" s="13"/>
      <c r="T12" s="13"/>
      <c r="U12" s="13"/>
      <c r="V12" s="13"/>
      <c r="W12" s="13">
        <v>1</v>
      </c>
      <c r="X12" s="13">
        <v>1</v>
      </c>
      <c r="Y12" s="48">
        <f>(W12+U12+S12+Q12)*(O12)+((X12*W12+V12*U12+T12*S12+R12*Q12)*Konstanten!$B$7/60)</f>
        <v>0.8</v>
      </c>
      <c r="Z12" s="13">
        <v>1</v>
      </c>
      <c r="AA12" s="13"/>
      <c r="AB12" s="13"/>
      <c r="AC12" s="2">
        <f aca="true" t="shared" si="3" ref="AC12:AC74">Q12*R12+S12*T12+U12*V12+W12*X12</f>
        <v>2</v>
      </c>
    </row>
    <row r="13" spans="1:29" ht="12.75">
      <c r="A13" s="13">
        <v>7</v>
      </c>
      <c r="B13" s="13" t="s">
        <v>119</v>
      </c>
      <c r="C13" s="13" t="s">
        <v>130</v>
      </c>
      <c r="D13" s="28">
        <v>1000</v>
      </c>
      <c r="E13" s="13">
        <v>30</v>
      </c>
      <c r="F13" s="48">
        <f>IF(E13&lt;&gt;0,D13/E13*Konstanten!$B$6,0)</f>
        <v>40</v>
      </c>
      <c r="G13" s="28"/>
      <c r="H13" s="48">
        <f>(D13*Konstanten!$B$6)/2*Konstanten!$B$5</f>
        <v>24</v>
      </c>
      <c r="I13" s="28">
        <v>2</v>
      </c>
      <c r="J13" s="48">
        <f>I13*Konstanten!$B$4</f>
        <v>50</v>
      </c>
      <c r="K13" s="23">
        <v>1</v>
      </c>
      <c r="L13" s="48">
        <f t="shared" si="0"/>
        <v>114</v>
      </c>
      <c r="M13" s="48">
        <f>L13/Konstanten!$B$8</f>
        <v>0.37748344370860926</v>
      </c>
      <c r="N13" s="48">
        <v>0</v>
      </c>
      <c r="O13" s="68">
        <f t="shared" si="1"/>
        <v>0.0062913907284768205</v>
      </c>
      <c r="P13" s="13">
        <v>60</v>
      </c>
      <c r="Q13" s="13">
        <v>1</v>
      </c>
      <c r="R13" s="13">
        <v>1</v>
      </c>
      <c r="S13" s="13"/>
      <c r="T13" s="13"/>
      <c r="U13" s="13"/>
      <c r="V13" s="13"/>
      <c r="W13" s="13">
        <v>1</v>
      </c>
      <c r="X13" s="13">
        <v>1</v>
      </c>
      <c r="Y13" s="48">
        <f>(W13+U13+S13+Q13)*(O13)+((X13*W13+V13*U13+T13*S13+R13*Q13)*Konstanten!$B$7/60)</f>
        <v>0.8125827814569537</v>
      </c>
      <c r="Z13" s="13">
        <v>2</v>
      </c>
      <c r="AA13" s="13"/>
      <c r="AB13" s="13"/>
      <c r="AC13" s="2">
        <f t="shared" si="3"/>
        <v>2</v>
      </c>
    </row>
    <row r="14" spans="1:29" ht="12.75">
      <c r="A14" s="13">
        <v>8</v>
      </c>
      <c r="B14" s="13" t="s">
        <v>120</v>
      </c>
      <c r="C14" s="13">
        <v>2100124</v>
      </c>
      <c r="D14" s="28">
        <v>10000</v>
      </c>
      <c r="E14" s="13">
        <v>10</v>
      </c>
      <c r="F14" s="48">
        <f>IF(E14&lt;&gt;0,D14/E14*Konstanten!$B$6,0)</f>
        <v>1200</v>
      </c>
      <c r="G14" s="28">
        <v>500</v>
      </c>
      <c r="H14" s="48">
        <f>(D14*Konstanten!$B$6)/2*Konstanten!$B$5</f>
        <v>240</v>
      </c>
      <c r="I14" s="28">
        <v>6</v>
      </c>
      <c r="J14" s="48">
        <f>I14*Konstanten!$B$4</f>
        <v>150</v>
      </c>
      <c r="K14" s="23">
        <v>1</v>
      </c>
      <c r="L14" s="48">
        <f t="shared" si="0"/>
        <v>2090</v>
      </c>
      <c r="M14" s="48">
        <f>L14/Konstanten!$B$8</f>
        <v>6.920529801324503</v>
      </c>
      <c r="N14" s="48">
        <v>0</v>
      </c>
      <c r="O14" s="68">
        <f t="shared" si="1"/>
        <v>0.028835540838852095</v>
      </c>
      <c r="P14" s="13">
        <v>240</v>
      </c>
      <c r="Q14" s="13">
        <v>1</v>
      </c>
      <c r="R14" s="13">
        <v>1</v>
      </c>
      <c r="S14" s="13"/>
      <c r="T14" s="13"/>
      <c r="U14" s="13"/>
      <c r="V14" s="13"/>
      <c r="W14" s="13">
        <v>1</v>
      </c>
      <c r="X14" s="13">
        <v>1</v>
      </c>
      <c r="Y14" s="48">
        <f>(W14+U14+S14+Q14)*(O14)+((X14*W14+V14*U14+T14*S14+R14*Q14)*Konstanten!$B$7/60)</f>
        <v>0.8576710816777042</v>
      </c>
      <c r="Z14" s="13">
        <v>3</v>
      </c>
      <c r="AA14" s="13"/>
      <c r="AB14" s="13"/>
      <c r="AC14" s="2">
        <f t="shared" si="3"/>
        <v>2</v>
      </c>
    </row>
    <row r="15" spans="1:29" ht="12.75">
      <c r="A15" s="13">
        <v>9</v>
      </c>
      <c r="B15" s="13" t="s">
        <v>161</v>
      </c>
      <c r="C15" s="13">
        <v>2100123</v>
      </c>
      <c r="D15" s="28">
        <v>50000</v>
      </c>
      <c r="E15" s="13">
        <v>10</v>
      </c>
      <c r="F15" s="48">
        <f>IF(E15&lt;&gt;0,D15/E15*Konstanten!$B$6,0)</f>
        <v>6000</v>
      </c>
      <c r="G15" s="28">
        <v>1000</v>
      </c>
      <c r="H15" s="48">
        <f>(D15*Konstanten!$B$6)/2*Konstanten!$B$5</f>
        <v>1200</v>
      </c>
      <c r="I15" s="28">
        <v>12</v>
      </c>
      <c r="J15" s="48">
        <f>I15*Konstanten!$B$4</f>
        <v>300</v>
      </c>
      <c r="K15" s="23">
        <v>1</v>
      </c>
      <c r="L15" s="48">
        <f>SUM(F15,G15,H15,J15)*K15</f>
        <v>8500</v>
      </c>
      <c r="M15" s="48">
        <f>L15/Konstanten!$B$8</f>
        <v>28.14569536423841</v>
      </c>
      <c r="N15" s="48">
        <v>0</v>
      </c>
      <c r="O15" s="68">
        <f>IF(P15&lt;&gt;0,(M15+N15)/P15,0)</f>
        <v>0.11727373068432671</v>
      </c>
      <c r="P15" s="13">
        <v>240</v>
      </c>
      <c r="Q15" s="13">
        <v>2</v>
      </c>
      <c r="R15" s="13">
        <v>1</v>
      </c>
      <c r="S15" s="13">
        <v>0</v>
      </c>
      <c r="T15" s="13">
        <v>0</v>
      </c>
      <c r="U15" s="13">
        <v>0</v>
      </c>
      <c r="V15" s="13">
        <v>0</v>
      </c>
      <c r="W15" s="13">
        <v>10</v>
      </c>
      <c r="X15" s="13">
        <v>1</v>
      </c>
      <c r="Y15" s="48">
        <f>(W15+U15+S15+Q15)*(O15)+((X15*W15+V15*U15+T15*S15+R15*Q15)*Konstanten!$B$7/60)</f>
        <v>6.20728476821192</v>
      </c>
      <c r="Z15" s="13">
        <v>2</v>
      </c>
      <c r="AA15" s="13"/>
      <c r="AB15" s="13"/>
      <c r="AC15" s="2">
        <f>Q15*R15+S15*T15+U15*V15+W15*X15</f>
        <v>12</v>
      </c>
    </row>
    <row r="16" spans="1:29" ht="12.75">
      <c r="A16" s="13">
        <v>10</v>
      </c>
      <c r="B16" s="13"/>
      <c r="C16" s="13"/>
      <c r="D16" s="28"/>
      <c r="E16" s="13"/>
      <c r="F16" s="48">
        <f>IF(E16&lt;&gt;0,D16/E16*Konstanten!$B$6,0)</f>
        <v>0</v>
      </c>
      <c r="G16" s="28"/>
      <c r="H16" s="48">
        <f>(D16*Konstanten!$B$6)/2*Konstanten!$B$5</f>
        <v>0</v>
      </c>
      <c r="I16" s="28"/>
      <c r="J16" s="48">
        <f>I16*Konstanten!$B$4</f>
        <v>0</v>
      </c>
      <c r="K16" s="23"/>
      <c r="L16" s="48">
        <f t="shared" si="0"/>
        <v>0</v>
      </c>
      <c r="M16" s="48">
        <f>L16/Konstanten!$B$8</f>
        <v>0</v>
      </c>
      <c r="N16" s="48">
        <v>0</v>
      </c>
      <c r="O16" s="68">
        <f aca="true" t="shared" si="4" ref="O16:O25">IF(P16&lt;&gt;0,(M16+N16)/P16,0)</f>
        <v>0</v>
      </c>
      <c r="P16" s="13"/>
      <c r="Q16" s="13"/>
      <c r="R16" s="13"/>
      <c r="S16" s="13"/>
      <c r="T16" s="13"/>
      <c r="U16" s="13"/>
      <c r="V16" s="13"/>
      <c r="W16" s="13"/>
      <c r="X16" s="13"/>
      <c r="Y16" s="48">
        <f>(W16+U16+S16+Q16)*(O16)+((X16*W16+V16*U16+T16*S16+R16*Q16)*Konstanten!$B$7/60)</f>
        <v>0</v>
      </c>
      <c r="Z16" s="13"/>
      <c r="AA16" s="13"/>
      <c r="AB16" s="13"/>
      <c r="AC16" s="2">
        <f t="shared" si="3"/>
        <v>0</v>
      </c>
    </row>
    <row r="17" spans="1:29" ht="12.75">
      <c r="A17" s="13">
        <v>11</v>
      </c>
      <c r="B17" s="13"/>
      <c r="C17" s="13"/>
      <c r="D17" s="28"/>
      <c r="E17" s="13"/>
      <c r="F17" s="48">
        <f>IF(E17&lt;&gt;0,D17/E17*Konstanten!$B$6,0)</f>
        <v>0</v>
      </c>
      <c r="G17" s="28"/>
      <c r="H17" s="48">
        <f>(D17*Konstanten!$B$6)/2*Konstanten!$B$5</f>
        <v>0</v>
      </c>
      <c r="I17" s="28"/>
      <c r="J17" s="48">
        <f>I17*Konstanten!$B$4</f>
        <v>0</v>
      </c>
      <c r="K17" s="23"/>
      <c r="L17" s="48">
        <f t="shared" si="0"/>
        <v>0</v>
      </c>
      <c r="M17" s="48">
        <f>L17/Konstanten!$B$8</f>
        <v>0</v>
      </c>
      <c r="N17" s="48">
        <v>0</v>
      </c>
      <c r="O17" s="68">
        <f t="shared" si="4"/>
        <v>0</v>
      </c>
      <c r="P17" s="13"/>
      <c r="Q17" s="13"/>
      <c r="R17" s="13"/>
      <c r="S17" s="13"/>
      <c r="T17" s="13"/>
      <c r="U17" s="13"/>
      <c r="V17" s="13"/>
      <c r="W17" s="13"/>
      <c r="X17" s="13"/>
      <c r="Y17" s="48">
        <f>(W17+U17+S17+Q17)*(O17)+((X17*W17+V17*U17+T17*S17+R17*Q17)*Konstanten!$B$7/60)</f>
        <v>0</v>
      </c>
      <c r="Z17" s="13"/>
      <c r="AA17" s="13"/>
      <c r="AB17" s="13"/>
      <c r="AC17" s="2">
        <f t="shared" si="3"/>
        <v>0</v>
      </c>
    </row>
    <row r="18" spans="1:29" ht="12.75">
      <c r="A18" s="13">
        <v>12</v>
      </c>
      <c r="B18" s="13"/>
      <c r="C18" s="13"/>
      <c r="D18" s="28"/>
      <c r="E18" s="13"/>
      <c r="F18" s="48">
        <f>IF(E18&lt;&gt;0,D18/E18*Konstanten!$B$6,0)</f>
        <v>0</v>
      </c>
      <c r="G18" s="28"/>
      <c r="H18" s="48">
        <f>(D18*Konstanten!$B$6)/2*Konstanten!$B$5</f>
        <v>0</v>
      </c>
      <c r="I18" s="28"/>
      <c r="J18" s="48">
        <f>I18*Konstanten!$B$4</f>
        <v>0</v>
      </c>
      <c r="K18" s="23"/>
      <c r="L18" s="48">
        <f t="shared" si="0"/>
        <v>0</v>
      </c>
      <c r="M18" s="48">
        <f>L18/Konstanten!$B$8</f>
        <v>0</v>
      </c>
      <c r="N18" s="48">
        <v>0</v>
      </c>
      <c r="O18" s="68">
        <f t="shared" si="4"/>
        <v>0</v>
      </c>
      <c r="P18" s="13"/>
      <c r="Q18" s="13"/>
      <c r="R18" s="13"/>
      <c r="S18" s="13"/>
      <c r="T18" s="13"/>
      <c r="U18" s="13"/>
      <c r="V18" s="13"/>
      <c r="W18" s="13"/>
      <c r="X18" s="13"/>
      <c r="Y18" s="48">
        <f>(W18+U18+S18+Q18)*(O18)+((X18*W18+V18*U18+T18*S18+R18*Q18)*Konstanten!$B$7/60)</f>
        <v>0</v>
      </c>
      <c r="Z18" s="13"/>
      <c r="AA18" s="13"/>
      <c r="AB18" s="13"/>
      <c r="AC18" s="2">
        <f t="shared" si="3"/>
        <v>0</v>
      </c>
    </row>
    <row r="19" spans="1:29" ht="12.75">
      <c r="A19" s="13">
        <v>13</v>
      </c>
      <c r="B19" s="13"/>
      <c r="C19" s="13"/>
      <c r="D19" s="28"/>
      <c r="E19" s="13"/>
      <c r="F19" s="48">
        <f>IF(E19&lt;&gt;0,D19/E19*Konstanten!$B$6,0)</f>
        <v>0</v>
      </c>
      <c r="G19" s="28"/>
      <c r="H19" s="48">
        <f>(D19*Konstanten!$B$6)/2*Konstanten!$B$5</f>
        <v>0</v>
      </c>
      <c r="I19" s="28"/>
      <c r="J19" s="48">
        <f>I19*Konstanten!$B$4</f>
        <v>0</v>
      </c>
      <c r="K19" s="23"/>
      <c r="L19" s="48">
        <f t="shared" si="0"/>
        <v>0</v>
      </c>
      <c r="M19" s="48">
        <f>L19/Konstanten!$B$8</f>
        <v>0</v>
      </c>
      <c r="N19" s="48">
        <v>0</v>
      </c>
      <c r="O19" s="68">
        <f t="shared" si="4"/>
        <v>0</v>
      </c>
      <c r="P19" s="13"/>
      <c r="Q19" s="13"/>
      <c r="R19" s="13"/>
      <c r="S19" s="13"/>
      <c r="T19" s="13"/>
      <c r="U19" s="13"/>
      <c r="V19" s="13"/>
      <c r="W19" s="13"/>
      <c r="X19" s="13"/>
      <c r="Y19" s="48">
        <f>(W19+U19+S19+Q19)*(O19)+((X19*W19+V19*U19+T19*S19+R19*Q19)*Konstanten!$B$7/60)</f>
        <v>0</v>
      </c>
      <c r="Z19" s="13"/>
      <c r="AA19" s="13"/>
      <c r="AB19" s="13"/>
      <c r="AC19" s="2">
        <f t="shared" si="3"/>
        <v>0</v>
      </c>
    </row>
    <row r="20" spans="1:29" ht="12.75">
      <c r="A20" s="13">
        <v>14</v>
      </c>
      <c r="B20" s="13"/>
      <c r="C20" s="13"/>
      <c r="D20" s="28"/>
      <c r="E20" s="13"/>
      <c r="F20" s="48">
        <f>IF(E20&lt;&gt;0,D20/E20*Konstanten!$B$6,0)</f>
        <v>0</v>
      </c>
      <c r="G20" s="28"/>
      <c r="H20" s="48">
        <f>(D20*Konstanten!$B$6)/2*Konstanten!$B$5</f>
        <v>0</v>
      </c>
      <c r="I20" s="28"/>
      <c r="J20" s="48">
        <f>I20*Konstanten!$B$4</f>
        <v>0</v>
      </c>
      <c r="K20" s="23"/>
      <c r="L20" s="48">
        <f t="shared" si="0"/>
        <v>0</v>
      </c>
      <c r="M20" s="48">
        <f>L20/Konstanten!$B$8</f>
        <v>0</v>
      </c>
      <c r="N20" s="48">
        <v>0</v>
      </c>
      <c r="O20" s="68">
        <f t="shared" si="4"/>
        <v>0</v>
      </c>
      <c r="P20" s="13"/>
      <c r="Q20" s="13"/>
      <c r="R20" s="13"/>
      <c r="S20" s="13"/>
      <c r="T20" s="13"/>
      <c r="U20" s="13"/>
      <c r="V20" s="13"/>
      <c r="W20" s="13"/>
      <c r="X20" s="13"/>
      <c r="Y20" s="48">
        <f>(W20+U20+S20+Q20)*(O20)+((X20*W20+V20*U20+T20*S20+R20*Q20)*Konstanten!$B$7/60)</f>
        <v>0</v>
      </c>
      <c r="Z20" s="13"/>
      <c r="AA20" s="13"/>
      <c r="AB20" s="13"/>
      <c r="AC20" s="2">
        <f t="shared" si="3"/>
        <v>0</v>
      </c>
    </row>
    <row r="21" spans="1:29" ht="12.75">
      <c r="A21" s="13">
        <v>15</v>
      </c>
      <c r="B21" s="69" t="s">
        <v>172</v>
      </c>
      <c r="C21" s="13"/>
      <c r="D21" s="28"/>
      <c r="E21" s="13"/>
      <c r="F21" s="48">
        <f>IF(E21&lt;&gt;0,D21/E21*Konstanten!$B$6,0)</f>
        <v>0</v>
      </c>
      <c r="G21" s="28"/>
      <c r="H21" s="48">
        <f>(D21*Konstanten!$B$6)/2*Konstanten!$B$5</f>
        <v>0</v>
      </c>
      <c r="I21" s="28"/>
      <c r="J21" s="48">
        <f>I21*Konstanten!$B$4</f>
        <v>0</v>
      </c>
      <c r="K21" s="23"/>
      <c r="L21" s="48">
        <f t="shared" si="0"/>
        <v>0</v>
      </c>
      <c r="M21" s="48">
        <f>L21/Konstanten!$B$8</f>
        <v>0</v>
      </c>
      <c r="N21" s="48">
        <v>0</v>
      </c>
      <c r="O21" s="68">
        <f t="shared" si="4"/>
        <v>0</v>
      </c>
      <c r="P21" s="13"/>
      <c r="Q21" s="13">
        <v>5</v>
      </c>
      <c r="R21" s="13">
        <v>1</v>
      </c>
      <c r="S21" s="13"/>
      <c r="T21" s="13"/>
      <c r="U21" s="13"/>
      <c r="V21" s="13"/>
      <c r="W21" s="13">
        <v>10</v>
      </c>
      <c r="X21" s="13">
        <v>1</v>
      </c>
      <c r="Y21" s="48">
        <f>(W21+U21+S21+Q21)*(O21)+((X21*W21+V21*U21+T21*S21+R21*Q21)*Konstanten!$B$7/60)</f>
        <v>6</v>
      </c>
      <c r="Z21" s="13">
        <v>1</v>
      </c>
      <c r="AA21" s="13"/>
      <c r="AB21" s="13"/>
      <c r="AC21" s="2">
        <f t="shared" si="3"/>
        <v>15</v>
      </c>
    </row>
    <row r="22" spans="1:29" ht="12.75">
      <c r="A22" s="13">
        <v>16</v>
      </c>
      <c r="B22" s="13"/>
      <c r="C22" s="13"/>
      <c r="D22" s="28"/>
      <c r="E22" s="13"/>
      <c r="F22" s="48">
        <f>IF(E22&lt;&gt;0,D22/E22*Konstanten!$B$6,0)</f>
        <v>0</v>
      </c>
      <c r="G22" s="28"/>
      <c r="H22" s="48">
        <f>(D22*Konstanten!$B$6)/2*Konstanten!$B$5</f>
        <v>0</v>
      </c>
      <c r="I22" s="28"/>
      <c r="J22" s="48">
        <f>I22*Konstanten!$B$4</f>
        <v>0</v>
      </c>
      <c r="K22" s="23"/>
      <c r="L22" s="48">
        <f t="shared" si="0"/>
        <v>0</v>
      </c>
      <c r="M22" s="48">
        <f>L22/Konstanten!$B$8</f>
        <v>0</v>
      </c>
      <c r="N22" s="48">
        <v>0</v>
      </c>
      <c r="O22" s="68">
        <f t="shared" si="4"/>
        <v>0</v>
      </c>
      <c r="P22" s="13"/>
      <c r="Q22" s="13"/>
      <c r="R22" s="13"/>
      <c r="S22" s="13"/>
      <c r="T22" s="13"/>
      <c r="U22" s="13"/>
      <c r="V22" s="13"/>
      <c r="W22" s="13"/>
      <c r="X22" s="13"/>
      <c r="Y22" s="48">
        <f>(W22+U22+S22+Q22)*(O22)+((X22*W22+V22*U22+T22*S22+R22*Q22)*Konstanten!$B$7/60)</f>
        <v>0</v>
      </c>
      <c r="Z22" s="13"/>
      <c r="AA22" s="13"/>
      <c r="AB22" s="13"/>
      <c r="AC22" s="2">
        <f t="shared" si="3"/>
        <v>0</v>
      </c>
    </row>
    <row r="23" spans="1:29" ht="12.75">
      <c r="A23" s="13">
        <v>17</v>
      </c>
      <c r="B23" s="13"/>
      <c r="C23" s="13"/>
      <c r="D23" s="28"/>
      <c r="E23" s="13"/>
      <c r="F23" s="48">
        <f>IF(E23&lt;&gt;0,D23/E23*Konstanten!$B$6,0)</f>
        <v>0</v>
      </c>
      <c r="G23" s="28"/>
      <c r="H23" s="48">
        <f>(D23*Konstanten!$B$6)/2*Konstanten!$B$5</f>
        <v>0</v>
      </c>
      <c r="I23" s="28"/>
      <c r="J23" s="48">
        <f>I23*Konstanten!$B$4</f>
        <v>0</v>
      </c>
      <c r="K23" s="23"/>
      <c r="L23" s="48">
        <f t="shared" si="0"/>
        <v>0</v>
      </c>
      <c r="M23" s="48">
        <f>L23/Konstanten!$B$8</f>
        <v>0</v>
      </c>
      <c r="N23" s="48">
        <v>0</v>
      </c>
      <c r="O23" s="68">
        <f t="shared" si="4"/>
        <v>0</v>
      </c>
      <c r="P23" s="13"/>
      <c r="Q23" s="13"/>
      <c r="R23" s="13"/>
      <c r="S23" s="13"/>
      <c r="T23" s="13"/>
      <c r="U23" s="13"/>
      <c r="V23" s="13"/>
      <c r="W23" s="13"/>
      <c r="X23" s="13"/>
      <c r="Y23" s="48">
        <f>(W23+U23+S23+Q23)*(O23)+((X23*W23+V23*U23+T23*S23+R23*Q23)*Konstanten!$B$7/60)</f>
        <v>0</v>
      </c>
      <c r="Z23" s="13"/>
      <c r="AA23" s="13"/>
      <c r="AB23" s="13"/>
      <c r="AC23" s="2">
        <f t="shared" si="3"/>
        <v>0</v>
      </c>
    </row>
    <row r="24" spans="1:29" ht="12.75">
      <c r="A24" s="13">
        <v>18</v>
      </c>
      <c r="B24" s="13"/>
      <c r="C24" s="13"/>
      <c r="D24" s="28"/>
      <c r="E24" s="13"/>
      <c r="F24" s="48">
        <f>IF(E24&lt;&gt;0,D24/E24*Konstanten!$B$6,0)</f>
        <v>0</v>
      </c>
      <c r="G24" s="28"/>
      <c r="H24" s="48">
        <f>(D24*Konstanten!$B$6)/2*Konstanten!$B$5</f>
        <v>0</v>
      </c>
      <c r="I24" s="28"/>
      <c r="J24" s="48">
        <f>I24*Konstanten!$B$4</f>
        <v>0</v>
      </c>
      <c r="K24" s="23"/>
      <c r="L24" s="48">
        <f t="shared" si="0"/>
        <v>0</v>
      </c>
      <c r="M24" s="48">
        <f>L24/Konstanten!$B$8</f>
        <v>0</v>
      </c>
      <c r="N24" s="48">
        <v>0</v>
      </c>
      <c r="O24" s="68">
        <f t="shared" si="4"/>
        <v>0</v>
      </c>
      <c r="P24" s="13"/>
      <c r="Q24" s="13"/>
      <c r="R24" s="13"/>
      <c r="S24" s="13"/>
      <c r="T24" s="13"/>
      <c r="U24" s="13"/>
      <c r="V24" s="13"/>
      <c r="W24" s="13"/>
      <c r="X24" s="13"/>
      <c r="Y24" s="48">
        <f>(W24+U24+S24+Q24)*(O24)+((X24*W24+V24*U24+T24*S24+R24*Q24)*Konstanten!$B$7/60)</f>
        <v>0</v>
      </c>
      <c r="Z24" s="13"/>
      <c r="AA24" s="13"/>
      <c r="AB24" s="13"/>
      <c r="AC24" s="2">
        <f t="shared" si="3"/>
        <v>0</v>
      </c>
    </row>
    <row r="25" spans="1:29" ht="12.75">
      <c r="A25" s="13">
        <v>19</v>
      </c>
      <c r="B25" s="13"/>
      <c r="C25" s="13"/>
      <c r="D25" s="28"/>
      <c r="E25" s="13"/>
      <c r="F25" s="48">
        <f>IF(E25&lt;&gt;0,D25/E25*Konstanten!$B$6,0)</f>
        <v>0</v>
      </c>
      <c r="G25" s="28"/>
      <c r="H25" s="48">
        <f>(D25*Konstanten!$B$6)/2*Konstanten!$B$5</f>
        <v>0</v>
      </c>
      <c r="I25" s="28"/>
      <c r="J25" s="48">
        <f>I25*Konstanten!$B$4</f>
        <v>0</v>
      </c>
      <c r="K25" s="23"/>
      <c r="L25" s="48">
        <f t="shared" si="0"/>
        <v>0</v>
      </c>
      <c r="M25" s="48">
        <f>L25/Konstanten!$B$8</f>
        <v>0</v>
      </c>
      <c r="N25" s="48">
        <v>0</v>
      </c>
      <c r="O25" s="68">
        <f t="shared" si="4"/>
        <v>0</v>
      </c>
      <c r="P25" s="13"/>
      <c r="Q25" s="13"/>
      <c r="R25" s="13"/>
      <c r="S25" s="13"/>
      <c r="T25" s="13"/>
      <c r="U25" s="13"/>
      <c r="V25" s="13"/>
      <c r="W25" s="13"/>
      <c r="X25" s="13"/>
      <c r="Y25" s="48">
        <f>(W25+U25+S25+Q25)*(O25)+((X25*W25+V25*U25+T25*S25+R25*Q25)*Konstanten!$B$7/60)</f>
        <v>0</v>
      </c>
      <c r="Z25" s="13"/>
      <c r="AA25" s="13"/>
      <c r="AB25" s="13"/>
      <c r="AC25" s="2">
        <f t="shared" si="3"/>
        <v>0</v>
      </c>
    </row>
    <row r="26" spans="1:29" ht="12.75">
      <c r="A26" s="13">
        <v>20</v>
      </c>
      <c r="B26" s="13" t="s">
        <v>115</v>
      </c>
      <c r="C26" s="13"/>
      <c r="D26" s="28">
        <v>25</v>
      </c>
      <c r="E26" s="13">
        <v>2</v>
      </c>
      <c r="F26" s="48">
        <f>IF(E26&lt;&gt;0,D26/E26*Konstanten!$B$6,0)</f>
        <v>15</v>
      </c>
      <c r="G26" s="28">
        <v>10</v>
      </c>
      <c r="H26" s="48">
        <f>(D26*Konstanten!$B$6)/2*Konstanten!$B$5</f>
        <v>0.6</v>
      </c>
      <c r="I26" s="28">
        <v>1</v>
      </c>
      <c r="J26" s="48">
        <f>I26*Konstanten!$B$4</f>
        <v>25</v>
      </c>
      <c r="K26" s="23">
        <v>1</v>
      </c>
      <c r="L26" s="48">
        <f t="shared" si="0"/>
        <v>50.6</v>
      </c>
      <c r="M26" s="48">
        <f>L26/Konstanten!$B$8</f>
        <v>0.1675496688741722</v>
      </c>
      <c r="N26" s="48">
        <v>0</v>
      </c>
      <c r="O26" s="68">
        <f aca="true" t="shared" si="5" ref="O26:O36">IF(P26&lt;&gt;0,(M26+N26)/P26,0)</f>
        <v>0.0003490618101545254</v>
      </c>
      <c r="P26" s="13">
        <v>480</v>
      </c>
      <c r="Q26" s="13"/>
      <c r="R26" s="13"/>
      <c r="S26" s="13"/>
      <c r="T26" s="13"/>
      <c r="U26" s="13"/>
      <c r="V26" s="13"/>
      <c r="W26" s="13">
        <v>1</v>
      </c>
      <c r="X26" s="13">
        <v>1</v>
      </c>
      <c r="Y26" s="48">
        <f>(W26+U26+S26+Q26)*(O26)+((X26*W26+V26*U26+T26*S26+R26*Q26)*Konstanten!$B$7/60)</f>
        <v>0.40034906181015456</v>
      </c>
      <c r="Z26" s="13"/>
      <c r="AA26" s="13"/>
      <c r="AB26" s="13"/>
      <c r="AC26" s="2">
        <f t="shared" si="3"/>
        <v>1</v>
      </c>
    </row>
    <row r="27" spans="1:29" ht="12.75">
      <c r="A27" s="13">
        <v>21</v>
      </c>
      <c r="B27" s="13"/>
      <c r="C27" s="13"/>
      <c r="D27" s="28"/>
      <c r="E27" s="13"/>
      <c r="F27" s="48">
        <f>IF(E27&lt;&gt;0,D27/E27*Konstanten!$B$6,0)</f>
        <v>0</v>
      </c>
      <c r="G27" s="28"/>
      <c r="H27" s="48">
        <f>(D27*Konstanten!$B$6)/2*Konstanten!$B$5</f>
        <v>0</v>
      </c>
      <c r="I27" s="28"/>
      <c r="J27" s="48">
        <f>I27*Konstanten!$B$4</f>
        <v>0</v>
      </c>
      <c r="K27" s="23">
        <v>1</v>
      </c>
      <c r="L27" s="48">
        <f t="shared" si="0"/>
        <v>0</v>
      </c>
      <c r="M27" s="48">
        <f>L27/Konstanten!$B$8</f>
        <v>0</v>
      </c>
      <c r="N27" s="48">
        <v>0</v>
      </c>
      <c r="O27" s="68">
        <f t="shared" si="5"/>
        <v>0</v>
      </c>
      <c r="P27" s="13"/>
      <c r="Q27" s="13"/>
      <c r="R27" s="13"/>
      <c r="S27" s="13"/>
      <c r="T27" s="13"/>
      <c r="U27" s="13"/>
      <c r="V27" s="13"/>
      <c r="W27" s="13"/>
      <c r="X27" s="13"/>
      <c r="Y27" s="48">
        <f>(W27+U27+S27+Q27)*(O27)+((X27*W27+V27*U27+T27*S27+R27*Q27)*Konstanten!$B$7/60)</f>
        <v>0</v>
      </c>
      <c r="Z27" s="13"/>
      <c r="AA27" s="13"/>
      <c r="AB27" s="13"/>
      <c r="AC27" s="2">
        <f t="shared" si="3"/>
        <v>0</v>
      </c>
    </row>
    <row r="28" spans="1:29" ht="12.75">
      <c r="A28" s="13">
        <v>22</v>
      </c>
      <c r="B28" s="13"/>
      <c r="C28" s="13"/>
      <c r="D28" s="28"/>
      <c r="E28" s="13"/>
      <c r="F28" s="48">
        <f>IF(E28&lt;&gt;0,D28/E28*Konstanten!$B$6,0)</f>
        <v>0</v>
      </c>
      <c r="G28" s="28"/>
      <c r="H28" s="48">
        <f>(D28*Konstanten!$B$6)/2*Konstanten!$B$5</f>
        <v>0</v>
      </c>
      <c r="I28" s="28"/>
      <c r="J28" s="48">
        <f>I28*Konstanten!$B$4</f>
        <v>0</v>
      </c>
      <c r="K28" s="23"/>
      <c r="L28" s="48">
        <f t="shared" si="0"/>
        <v>0</v>
      </c>
      <c r="M28" s="48">
        <f>L28/Konstanten!$B$8</f>
        <v>0</v>
      </c>
      <c r="N28" s="48">
        <v>0</v>
      </c>
      <c r="O28" s="68">
        <f t="shared" si="5"/>
        <v>0</v>
      </c>
      <c r="P28" s="13"/>
      <c r="Q28" s="13"/>
      <c r="R28" s="13"/>
      <c r="S28" s="13"/>
      <c r="T28" s="13"/>
      <c r="U28" s="13"/>
      <c r="V28" s="13"/>
      <c r="W28" s="13"/>
      <c r="X28" s="13"/>
      <c r="Y28" s="48">
        <f>(W28+U28+S28+Q28)*(O28)+((X28*W28+V28*U28+T28*S28+R28*Q28)*Konstanten!$B$7/60)</f>
        <v>0</v>
      </c>
      <c r="Z28" s="13"/>
      <c r="AA28" s="13"/>
      <c r="AB28" s="13"/>
      <c r="AC28" s="2">
        <f t="shared" si="3"/>
        <v>0</v>
      </c>
    </row>
    <row r="29" spans="1:29" ht="12.75">
      <c r="A29" s="13">
        <v>23</v>
      </c>
      <c r="B29" s="13"/>
      <c r="C29" s="13"/>
      <c r="D29" s="28"/>
      <c r="E29" s="13"/>
      <c r="F29" s="48">
        <f>IF(E29&lt;&gt;0,D29/E29*Konstanten!$B$6,0)</f>
        <v>0</v>
      </c>
      <c r="G29" s="28"/>
      <c r="H29" s="48">
        <f>(D29*Konstanten!$B$6)/2*Konstanten!$B$5</f>
        <v>0</v>
      </c>
      <c r="I29" s="28"/>
      <c r="J29" s="48">
        <f>I29*Konstanten!$B$4</f>
        <v>0</v>
      </c>
      <c r="K29" s="23"/>
      <c r="L29" s="48">
        <f t="shared" si="0"/>
        <v>0</v>
      </c>
      <c r="M29" s="48">
        <f>L29/Konstanten!$B$8</f>
        <v>0</v>
      </c>
      <c r="N29" s="48">
        <v>0</v>
      </c>
      <c r="O29" s="68">
        <f t="shared" si="5"/>
        <v>0</v>
      </c>
      <c r="P29" s="13"/>
      <c r="Q29" s="13"/>
      <c r="R29" s="13"/>
      <c r="S29" s="13"/>
      <c r="T29" s="13"/>
      <c r="U29" s="13"/>
      <c r="V29" s="13"/>
      <c r="W29" s="13"/>
      <c r="X29" s="13"/>
      <c r="Y29" s="48">
        <f>(W29+U29+S29+Q29)*(O29)+((X29*W29+V29*U29+T29*S29+R29*Q29)*Konstanten!$B$7/60)</f>
        <v>0</v>
      </c>
      <c r="Z29" s="13"/>
      <c r="AA29" s="13"/>
      <c r="AB29" s="13"/>
      <c r="AC29" s="2">
        <f>Q29*R29+S29*T29+U29*V29+W29*X29</f>
        <v>0</v>
      </c>
    </row>
    <row r="30" spans="1:29" ht="12.75">
      <c r="A30" s="13">
        <v>24</v>
      </c>
      <c r="B30" s="13"/>
      <c r="C30" s="13"/>
      <c r="D30" s="28"/>
      <c r="E30" s="13"/>
      <c r="F30" s="48">
        <f>IF(E30&lt;&gt;0,D30/E30*Konstanten!$B$6,0)</f>
        <v>0</v>
      </c>
      <c r="G30" s="28"/>
      <c r="H30" s="48">
        <f>(D30*Konstanten!$B$6)/2*Konstanten!$B$5</f>
        <v>0</v>
      </c>
      <c r="I30" s="28"/>
      <c r="J30" s="48">
        <f>I30*Konstanten!$B$4</f>
        <v>0</v>
      </c>
      <c r="K30" s="23">
        <v>1</v>
      </c>
      <c r="L30" s="48">
        <f t="shared" si="0"/>
        <v>0</v>
      </c>
      <c r="M30" s="48">
        <f>L30/Konstanten!$B$8</f>
        <v>0</v>
      </c>
      <c r="N30" s="48">
        <v>0</v>
      </c>
      <c r="O30" s="68">
        <f t="shared" si="5"/>
        <v>0</v>
      </c>
      <c r="P30" s="13"/>
      <c r="Q30" s="13"/>
      <c r="R30" s="13"/>
      <c r="S30" s="13"/>
      <c r="T30" s="13"/>
      <c r="U30" s="13"/>
      <c r="V30" s="13"/>
      <c r="W30" s="13"/>
      <c r="X30" s="13"/>
      <c r="Y30" s="48">
        <f>(W30+U30+S30+Q30)*(O30)+((X30*W30+V30*U30+T30*S30+R30*Q30)*Konstanten!$B$7/60)</f>
        <v>0</v>
      </c>
      <c r="Z30" s="13"/>
      <c r="AA30" s="13"/>
      <c r="AB30" s="13"/>
      <c r="AC30" s="2">
        <f t="shared" si="3"/>
        <v>0</v>
      </c>
    </row>
    <row r="31" spans="1:29" ht="12.75">
      <c r="A31" s="13">
        <v>25</v>
      </c>
      <c r="B31" s="13" t="s">
        <v>116</v>
      </c>
      <c r="C31" s="13">
        <v>2100125</v>
      </c>
      <c r="D31" s="28">
        <v>200000</v>
      </c>
      <c r="E31" s="13">
        <v>10</v>
      </c>
      <c r="F31" s="48">
        <f>IF(E31&lt;&gt;0,D31/E31*Konstanten!$B$6,0)</f>
        <v>24000</v>
      </c>
      <c r="G31" s="28">
        <v>1000</v>
      </c>
      <c r="H31" s="48">
        <f>(D31*Konstanten!$B$6)/2*Konstanten!$B$5</f>
        <v>4800</v>
      </c>
      <c r="I31" s="28">
        <v>60</v>
      </c>
      <c r="J31" s="48">
        <f>I31*Konstanten!$B$4</f>
        <v>1500</v>
      </c>
      <c r="K31" s="23">
        <v>0.03</v>
      </c>
      <c r="L31" s="48">
        <f t="shared" si="0"/>
        <v>939</v>
      </c>
      <c r="M31" s="48">
        <f>L31/Konstanten!$B$8</f>
        <v>3.109271523178808</v>
      </c>
      <c r="N31" s="48">
        <v>0</v>
      </c>
      <c r="O31" s="68">
        <f t="shared" si="5"/>
        <v>0.002159216335540839</v>
      </c>
      <c r="P31" s="13">
        <v>1440</v>
      </c>
      <c r="Q31" s="13">
        <v>1</v>
      </c>
      <c r="R31" s="13">
        <v>1</v>
      </c>
      <c r="S31" s="13"/>
      <c r="T31" s="13"/>
      <c r="U31" s="13"/>
      <c r="V31" s="13"/>
      <c r="W31" s="13"/>
      <c r="X31" s="13"/>
      <c r="Y31" s="48">
        <f>(W31+U31+S31+Q31)*(O31)+((X31*W31+V31*U31+T31*S31+R31*Q31)*Konstanten!$B$7/60)</f>
        <v>0.40215921633554086</v>
      </c>
      <c r="Z31" s="13"/>
      <c r="AA31" s="13">
        <v>701</v>
      </c>
      <c r="AB31" s="13"/>
      <c r="AC31" s="2">
        <f t="shared" si="3"/>
        <v>1</v>
      </c>
    </row>
    <row r="32" spans="1:29" ht="12.75">
      <c r="A32" s="13">
        <v>26</v>
      </c>
      <c r="B32" s="13"/>
      <c r="C32" s="13"/>
      <c r="D32" s="28"/>
      <c r="E32" s="13"/>
      <c r="F32" s="48">
        <f>IF(E32&lt;&gt;0,D32/E32*Konstanten!$B$6,0)</f>
        <v>0</v>
      </c>
      <c r="G32" s="28"/>
      <c r="H32" s="48">
        <f>(D32*Konstanten!$B$6)/2*Konstanten!$B$5</f>
        <v>0</v>
      </c>
      <c r="I32" s="28"/>
      <c r="J32" s="48">
        <f>I32*Konstanten!$B$4</f>
        <v>0</v>
      </c>
      <c r="K32" s="23"/>
      <c r="L32" s="48">
        <f t="shared" si="0"/>
        <v>0</v>
      </c>
      <c r="M32" s="48">
        <f>L32/Konstanten!$B$8</f>
        <v>0</v>
      </c>
      <c r="N32" s="48">
        <v>0</v>
      </c>
      <c r="O32" s="68">
        <f t="shared" si="5"/>
        <v>0</v>
      </c>
      <c r="P32" s="13"/>
      <c r="Q32" s="13"/>
      <c r="R32" s="13"/>
      <c r="S32" s="13"/>
      <c r="T32" s="13"/>
      <c r="U32" s="13"/>
      <c r="V32" s="13"/>
      <c r="W32" s="13"/>
      <c r="X32" s="13"/>
      <c r="Y32" s="48">
        <f>(W32+U32+S32+Q32)*(O32)+((X32*W32+V32*U32+T32*S32+R32*Q32)*Konstanten!$B$7/60)</f>
        <v>0</v>
      </c>
      <c r="Z32" s="13"/>
      <c r="AA32" s="13"/>
      <c r="AB32" s="13"/>
      <c r="AC32" s="2">
        <f t="shared" si="3"/>
        <v>0</v>
      </c>
    </row>
    <row r="33" spans="1:29" ht="12.75">
      <c r="A33" s="13">
        <v>27</v>
      </c>
      <c r="B33" s="13"/>
      <c r="C33" s="13"/>
      <c r="D33" s="28"/>
      <c r="E33" s="13"/>
      <c r="F33" s="48">
        <f>IF(E33&lt;&gt;0,D33/E33*Konstanten!$B$6,0)</f>
        <v>0</v>
      </c>
      <c r="G33" s="28"/>
      <c r="H33" s="48">
        <f>(D33*Konstanten!$B$6)/2*Konstanten!$B$5</f>
        <v>0</v>
      </c>
      <c r="I33" s="28"/>
      <c r="J33" s="48">
        <f>I33*Konstanten!$B$4</f>
        <v>0</v>
      </c>
      <c r="K33" s="23">
        <v>1</v>
      </c>
      <c r="L33" s="48">
        <f t="shared" si="0"/>
        <v>0</v>
      </c>
      <c r="M33" s="48">
        <f>L33/Konstanten!$B$8</f>
        <v>0</v>
      </c>
      <c r="N33" s="48">
        <v>0</v>
      </c>
      <c r="O33" s="68">
        <f t="shared" si="5"/>
        <v>0</v>
      </c>
      <c r="P33" s="13"/>
      <c r="Q33" s="13"/>
      <c r="R33" s="13"/>
      <c r="S33" s="13"/>
      <c r="T33" s="13"/>
      <c r="U33" s="13"/>
      <c r="V33" s="13"/>
      <c r="W33" s="13"/>
      <c r="X33" s="13"/>
      <c r="Y33" s="48">
        <f>(W33+U33+S33+Q33)*(O33)+((X33*W33+V33*U33+T33*S33+R33*Q33)*Konstanten!$B$7/60)</f>
        <v>0</v>
      </c>
      <c r="Z33" s="13"/>
      <c r="AA33" s="13"/>
      <c r="AB33" s="13"/>
      <c r="AC33" s="2">
        <f t="shared" si="3"/>
        <v>0</v>
      </c>
    </row>
    <row r="34" spans="1:29" ht="12.75">
      <c r="A34" s="13">
        <v>28</v>
      </c>
      <c r="B34" s="13"/>
      <c r="C34" s="13"/>
      <c r="D34" s="28"/>
      <c r="E34" s="13"/>
      <c r="F34" s="48">
        <f>IF(E34&lt;&gt;0,D34/E34*Konstanten!$B$6,0)</f>
        <v>0</v>
      </c>
      <c r="G34" s="28"/>
      <c r="H34" s="48">
        <f>(D34*Konstanten!$B$6)/2*Konstanten!$B$5</f>
        <v>0</v>
      </c>
      <c r="I34" s="28"/>
      <c r="J34" s="48">
        <f>I34*Konstanten!$B$4</f>
        <v>0</v>
      </c>
      <c r="K34" s="23"/>
      <c r="L34" s="48">
        <f t="shared" si="0"/>
        <v>0</v>
      </c>
      <c r="M34" s="48">
        <f>L34/Konstanten!$B$8</f>
        <v>0</v>
      </c>
      <c r="N34" s="48">
        <v>0</v>
      </c>
      <c r="O34" s="68">
        <f t="shared" si="5"/>
        <v>0</v>
      </c>
      <c r="P34" s="13"/>
      <c r="Q34" s="13"/>
      <c r="R34" s="13"/>
      <c r="S34" s="13"/>
      <c r="T34" s="13"/>
      <c r="U34" s="13"/>
      <c r="V34" s="13"/>
      <c r="W34" s="13"/>
      <c r="X34" s="13"/>
      <c r="Y34" s="48">
        <f>(W34+U34+S34+Q34)*(O34)+((X34*W34+V34*U34+T34*S34+R34*Q34)*Konstanten!$B$7/60)</f>
        <v>0</v>
      </c>
      <c r="Z34" s="13"/>
      <c r="AA34" s="13"/>
      <c r="AB34" s="13"/>
      <c r="AC34" s="2">
        <f t="shared" si="3"/>
        <v>0</v>
      </c>
    </row>
    <row r="35" spans="1:29" ht="12.75">
      <c r="A35" s="13">
        <v>29</v>
      </c>
      <c r="B35" s="13"/>
      <c r="C35" s="13"/>
      <c r="D35" s="28"/>
      <c r="E35" s="13"/>
      <c r="F35" s="48">
        <f>IF(E35&lt;&gt;0,D35/E35*Konstanten!$B$6,0)</f>
        <v>0</v>
      </c>
      <c r="G35" s="28"/>
      <c r="H35" s="48">
        <f>(D35*Konstanten!$B$6)/2*Konstanten!$B$5</f>
        <v>0</v>
      </c>
      <c r="I35" s="28"/>
      <c r="J35" s="48">
        <f>I35*Konstanten!$B$4</f>
        <v>0</v>
      </c>
      <c r="K35" s="23">
        <v>1</v>
      </c>
      <c r="L35" s="48">
        <f t="shared" si="0"/>
        <v>0</v>
      </c>
      <c r="M35" s="48">
        <f>L35/Konstanten!$B$8</f>
        <v>0</v>
      </c>
      <c r="N35" s="48">
        <v>0</v>
      </c>
      <c r="O35" s="68">
        <f t="shared" si="5"/>
        <v>0</v>
      </c>
      <c r="P35" s="13"/>
      <c r="Q35" s="13"/>
      <c r="R35" s="13"/>
      <c r="S35" s="13"/>
      <c r="T35" s="13"/>
      <c r="U35" s="13"/>
      <c r="V35" s="13"/>
      <c r="W35" s="13"/>
      <c r="X35" s="13"/>
      <c r="Y35" s="48">
        <f>(W35+U35+S35+Q35)*(O35)+((X35*W35+V35*U35+T35*S35+R35*Q35)*Konstanten!$B$7/60)</f>
        <v>0</v>
      </c>
      <c r="Z35" s="13"/>
      <c r="AA35" s="13"/>
      <c r="AB35" s="13"/>
      <c r="AC35" s="2">
        <f t="shared" si="3"/>
        <v>0</v>
      </c>
    </row>
    <row r="36" spans="1:29" ht="12.75">
      <c r="A36" s="13">
        <v>30</v>
      </c>
      <c r="B36" s="13" t="s">
        <v>117</v>
      </c>
      <c r="C36" s="13">
        <v>2100126</v>
      </c>
      <c r="D36" s="28">
        <v>10000</v>
      </c>
      <c r="E36" s="13">
        <v>20</v>
      </c>
      <c r="F36" s="48">
        <f>IF(E36&lt;&gt;0,D36/E36*Konstanten!$B$6,0)</f>
        <v>600</v>
      </c>
      <c r="G36" s="28">
        <v>250</v>
      </c>
      <c r="H36" s="48">
        <f>(D36*Konstanten!$B$6)/2*Konstanten!$B$5</f>
        <v>240</v>
      </c>
      <c r="I36" s="28">
        <v>15</v>
      </c>
      <c r="J36" s="48">
        <f>I36*Konstanten!$B$4</f>
        <v>375</v>
      </c>
      <c r="K36" s="23">
        <v>0.1</v>
      </c>
      <c r="L36" s="48">
        <f t="shared" si="0"/>
        <v>146.5</v>
      </c>
      <c r="M36" s="48">
        <f>L36/Konstanten!$B$8</f>
        <v>0.48509933774834435</v>
      </c>
      <c r="N36" s="48">
        <v>0</v>
      </c>
      <c r="O36" s="68">
        <f t="shared" si="5"/>
        <v>0.0010106236203090506</v>
      </c>
      <c r="P36" s="13">
        <v>480</v>
      </c>
      <c r="Q36" s="13">
        <v>1</v>
      </c>
      <c r="R36" s="13">
        <v>1</v>
      </c>
      <c r="S36" s="13"/>
      <c r="T36" s="13"/>
      <c r="U36" s="13"/>
      <c r="V36" s="13"/>
      <c r="W36" s="13"/>
      <c r="X36" s="13"/>
      <c r="Y36" s="48">
        <f>(W36+U36+S36+Q36)*(O36)+((X36*W36+V36*U36+T36*S36+R36*Q36)*Konstanten!$B$7/60)</f>
        <v>0.4010106236203091</v>
      </c>
      <c r="Z36" s="13"/>
      <c r="AA36" s="13"/>
      <c r="AB36" s="13"/>
      <c r="AC36" s="2">
        <f t="shared" si="3"/>
        <v>1</v>
      </c>
    </row>
    <row r="37" spans="1:29" ht="12.75">
      <c r="A37" s="13">
        <v>31</v>
      </c>
      <c r="B37" s="13"/>
      <c r="C37" s="13"/>
      <c r="D37" s="28"/>
      <c r="E37" s="13"/>
      <c r="F37" s="48">
        <f>IF(E37&lt;&gt;0,D37/E37*Konstanten!$B$6,0)</f>
        <v>0</v>
      </c>
      <c r="G37" s="28"/>
      <c r="H37" s="48">
        <f>(D37*Konstanten!$B$6)/2*Konstanten!$B$5</f>
        <v>0</v>
      </c>
      <c r="I37" s="28"/>
      <c r="J37" s="48">
        <f>I37*Konstanten!$B$4</f>
        <v>0</v>
      </c>
      <c r="K37" s="23"/>
      <c r="L37" s="48">
        <f t="shared" si="0"/>
        <v>0</v>
      </c>
      <c r="M37" s="48">
        <f>L37/Konstanten!$B$8</f>
        <v>0</v>
      </c>
      <c r="N37" s="48">
        <v>0</v>
      </c>
      <c r="O37" s="68">
        <f aca="true" t="shared" si="6" ref="O37:O65">IF(P37&lt;&gt;0,(M37+N37)/P37,0)</f>
        <v>0</v>
      </c>
      <c r="P37" s="13"/>
      <c r="Q37" s="13"/>
      <c r="R37" s="13"/>
      <c r="S37" s="13"/>
      <c r="T37" s="13"/>
      <c r="U37" s="13"/>
      <c r="V37" s="13"/>
      <c r="W37" s="13"/>
      <c r="X37" s="13"/>
      <c r="Y37" s="48">
        <f>(W37+U37+S37+Q37)*(O37)+((X37*W37+V37*U37+T37*S37+R37*Q37)*Konstanten!$B$7/60)</f>
        <v>0</v>
      </c>
      <c r="Z37" s="13"/>
      <c r="AA37" s="13"/>
      <c r="AB37" s="13"/>
      <c r="AC37" s="2">
        <f t="shared" si="3"/>
        <v>0</v>
      </c>
    </row>
    <row r="38" spans="1:29" ht="12.75">
      <c r="A38" s="13">
        <v>32</v>
      </c>
      <c r="B38" s="13"/>
      <c r="C38" s="13"/>
      <c r="D38" s="28"/>
      <c r="E38" s="13"/>
      <c r="F38" s="48">
        <f>IF(E38&lt;&gt;0,D38/E38*Konstanten!$B$6,0)</f>
        <v>0</v>
      </c>
      <c r="G38" s="28"/>
      <c r="H38" s="48">
        <f>(D38*Konstanten!$B$6)/2*Konstanten!$B$5</f>
        <v>0</v>
      </c>
      <c r="I38" s="28"/>
      <c r="J38" s="48">
        <f>I38*Konstanten!$B$4</f>
        <v>0</v>
      </c>
      <c r="K38" s="23"/>
      <c r="L38" s="48">
        <f aca="true" t="shared" si="7" ref="L38:L65">SUM(F38,G38,H38,J38)*K38</f>
        <v>0</v>
      </c>
      <c r="M38" s="48">
        <f>L38/Konstanten!$B$8</f>
        <v>0</v>
      </c>
      <c r="N38" s="48">
        <v>0</v>
      </c>
      <c r="O38" s="68">
        <f t="shared" si="6"/>
        <v>0</v>
      </c>
      <c r="P38" s="13"/>
      <c r="Q38" s="13"/>
      <c r="R38" s="13"/>
      <c r="S38" s="13"/>
      <c r="T38" s="13"/>
      <c r="U38" s="13"/>
      <c r="V38" s="13"/>
      <c r="W38" s="13"/>
      <c r="X38" s="13"/>
      <c r="Y38" s="48">
        <f>(W38+U38+S38+Q38)*(O38)+((X38*W38+V38*U38+T38*S38+R38*Q38)*Konstanten!$B$7/60)</f>
        <v>0</v>
      </c>
      <c r="Z38" s="13"/>
      <c r="AA38" s="13"/>
      <c r="AB38" s="13"/>
      <c r="AC38" s="2">
        <f t="shared" si="3"/>
        <v>0</v>
      </c>
    </row>
    <row r="39" spans="1:29" ht="12.75">
      <c r="A39" s="13">
        <v>33</v>
      </c>
      <c r="B39" s="13"/>
      <c r="C39" s="13"/>
      <c r="D39" s="28"/>
      <c r="E39" s="13"/>
      <c r="F39" s="48">
        <f>IF(E39&lt;&gt;0,D39/E39*Konstanten!$B$6,0)</f>
        <v>0</v>
      </c>
      <c r="G39" s="28"/>
      <c r="H39" s="48">
        <f>(D39*Konstanten!$B$6)/2*Konstanten!$B$5</f>
        <v>0</v>
      </c>
      <c r="I39" s="28"/>
      <c r="J39" s="48">
        <f>I39*Konstanten!$B$4</f>
        <v>0</v>
      </c>
      <c r="K39" s="23"/>
      <c r="L39" s="48">
        <f t="shared" si="7"/>
        <v>0</v>
      </c>
      <c r="M39" s="48">
        <f>L39/Konstanten!$B$8</f>
        <v>0</v>
      </c>
      <c r="N39" s="48">
        <v>0</v>
      </c>
      <c r="O39" s="68">
        <f t="shared" si="6"/>
        <v>0</v>
      </c>
      <c r="P39" s="13"/>
      <c r="Q39" s="13"/>
      <c r="R39" s="13"/>
      <c r="S39" s="13"/>
      <c r="T39" s="13"/>
      <c r="U39" s="13"/>
      <c r="V39" s="13"/>
      <c r="W39" s="13"/>
      <c r="X39" s="13"/>
      <c r="Y39" s="48">
        <f>(W39+U39+S39+Q39)*(O39)+((X39*W39+V39*U39+T39*S39+R39*Q39)*Konstanten!$B$7/60)</f>
        <v>0</v>
      </c>
      <c r="Z39" s="13"/>
      <c r="AA39" s="13"/>
      <c r="AB39" s="13"/>
      <c r="AC39" s="2">
        <f t="shared" si="3"/>
        <v>0</v>
      </c>
    </row>
    <row r="40" spans="1:29" ht="12.75">
      <c r="A40" s="13">
        <v>34</v>
      </c>
      <c r="B40" s="13"/>
      <c r="C40" s="13"/>
      <c r="D40" s="28"/>
      <c r="E40" s="13"/>
      <c r="F40" s="48">
        <f>IF(E40&lt;&gt;0,D40/E40*Konstanten!$B$6,0)</f>
        <v>0</v>
      </c>
      <c r="G40" s="28"/>
      <c r="H40" s="48">
        <f>(D40*Konstanten!$B$6)/2*Konstanten!$B$5</f>
        <v>0</v>
      </c>
      <c r="I40" s="28"/>
      <c r="J40" s="48">
        <f>I40*Konstanten!$B$4</f>
        <v>0</v>
      </c>
      <c r="K40" s="23"/>
      <c r="L40" s="48">
        <f t="shared" si="7"/>
        <v>0</v>
      </c>
      <c r="M40" s="48">
        <f>L40/Konstanten!$B$8</f>
        <v>0</v>
      </c>
      <c r="N40" s="48">
        <v>0</v>
      </c>
      <c r="O40" s="68">
        <f t="shared" si="6"/>
        <v>0</v>
      </c>
      <c r="P40" s="13"/>
      <c r="Q40" s="13"/>
      <c r="R40" s="13"/>
      <c r="S40" s="13"/>
      <c r="T40" s="13"/>
      <c r="U40" s="13"/>
      <c r="V40" s="13"/>
      <c r="W40" s="13"/>
      <c r="X40" s="13"/>
      <c r="Y40" s="48">
        <f>(W40+U40+S40+Q40)*(O40)+((X40*W40+V40*U40+T40*S40+R40*Q40)*Konstanten!$B$7/60)</f>
        <v>0</v>
      </c>
      <c r="Z40" s="13"/>
      <c r="AA40" s="13"/>
      <c r="AB40" s="13"/>
      <c r="AC40" s="2">
        <f t="shared" si="3"/>
        <v>0</v>
      </c>
    </row>
    <row r="41" spans="1:29" ht="12.75">
      <c r="A41" s="13">
        <v>35</v>
      </c>
      <c r="B41" s="13"/>
      <c r="C41" s="13"/>
      <c r="D41" s="28"/>
      <c r="E41" s="13"/>
      <c r="F41" s="48">
        <f>IF(E41&lt;&gt;0,D41/E41*Konstanten!$B$6,0)</f>
        <v>0</v>
      </c>
      <c r="G41" s="28"/>
      <c r="H41" s="48">
        <f>(D41*Konstanten!$B$6)/2*Konstanten!$B$5</f>
        <v>0</v>
      </c>
      <c r="I41" s="28"/>
      <c r="J41" s="48">
        <f>I41*Konstanten!$B$4</f>
        <v>0</v>
      </c>
      <c r="K41" s="23"/>
      <c r="L41" s="48">
        <f t="shared" si="7"/>
        <v>0</v>
      </c>
      <c r="M41" s="48">
        <f>L41/Konstanten!$B$8</f>
        <v>0</v>
      </c>
      <c r="N41" s="48">
        <v>0</v>
      </c>
      <c r="O41" s="68">
        <f t="shared" si="6"/>
        <v>0</v>
      </c>
      <c r="P41" s="13"/>
      <c r="Q41" s="13"/>
      <c r="R41" s="13"/>
      <c r="S41" s="13"/>
      <c r="T41" s="13"/>
      <c r="U41" s="13"/>
      <c r="V41" s="13"/>
      <c r="W41" s="13"/>
      <c r="X41" s="13"/>
      <c r="Y41" s="48">
        <f>(W41+U41+S41+Q41)*(O41)+((X41*W41+V41*U41+T41*S41+R41*Q41)*Konstanten!$B$7/60)</f>
        <v>0</v>
      </c>
      <c r="Z41" s="13"/>
      <c r="AA41" s="13"/>
      <c r="AB41" s="13"/>
      <c r="AC41" s="2">
        <f t="shared" si="3"/>
        <v>0</v>
      </c>
    </row>
    <row r="42" spans="1:29" ht="12.75">
      <c r="A42" s="13">
        <v>36</v>
      </c>
      <c r="B42" s="13"/>
      <c r="C42" s="13"/>
      <c r="D42" s="28"/>
      <c r="E42" s="13"/>
      <c r="F42" s="48">
        <f>IF(E42&lt;&gt;0,D42/E42*Konstanten!$B$6,0)</f>
        <v>0</v>
      </c>
      <c r="G42" s="28"/>
      <c r="H42" s="48">
        <f>(D42*Konstanten!$B$6)/2*Konstanten!$B$5</f>
        <v>0</v>
      </c>
      <c r="I42" s="28"/>
      <c r="J42" s="48">
        <f>I42*Konstanten!$B$4</f>
        <v>0</v>
      </c>
      <c r="K42" s="23"/>
      <c r="L42" s="48">
        <f t="shared" si="7"/>
        <v>0</v>
      </c>
      <c r="M42" s="48">
        <f>L42/Konstanten!$B$8</f>
        <v>0</v>
      </c>
      <c r="N42" s="48">
        <v>0</v>
      </c>
      <c r="O42" s="68">
        <f t="shared" si="6"/>
        <v>0</v>
      </c>
      <c r="P42" s="13"/>
      <c r="Q42" s="13"/>
      <c r="R42" s="13"/>
      <c r="S42" s="13"/>
      <c r="T42" s="13"/>
      <c r="U42" s="13"/>
      <c r="V42" s="13"/>
      <c r="W42" s="13"/>
      <c r="X42" s="13"/>
      <c r="Y42" s="48">
        <f>(W42+U42+S42+Q42)*(O42)+((X42*W42+V42*U42+T42*S42+R42*Q42)*Konstanten!$B$7/60)</f>
        <v>0</v>
      </c>
      <c r="Z42" s="13"/>
      <c r="AA42" s="13"/>
      <c r="AB42" s="13"/>
      <c r="AC42" s="2">
        <f t="shared" si="3"/>
        <v>0</v>
      </c>
    </row>
    <row r="43" spans="1:29" ht="12.75">
      <c r="A43" s="13">
        <v>37</v>
      </c>
      <c r="B43" s="13"/>
      <c r="C43" s="13"/>
      <c r="D43" s="28"/>
      <c r="E43" s="13"/>
      <c r="F43" s="48">
        <f>IF(E43&lt;&gt;0,D43/E43*Konstanten!$B$6,0)</f>
        <v>0</v>
      </c>
      <c r="G43" s="28"/>
      <c r="H43" s="48">
        <f>(D43*Konstanten!$B$6)/2*Konstanten!$B$5</f>
        <v>0</v>
      </c>
      <c r="I43" s="28"/>
      <c r="J43" s="48">
        <f>I43*Konstanten!$B$4</f>
        <v>0</v>
      </c>
      <c r="K43" s="23"/>
      <c r="L43" s="48">
        <f t="shared" si="7"/>
        <v>0</v>
      </c>
      <c r="M43" s="48">
        <f>L43/Konstanten!$B$8</f>
        <v>0</v>
      </c>
      <c r="N43" s="48">
        <v>0</v>
      </c>
      <c r="O43" s="68">
        <f t="shared" si="6"/>
        <v>0</v>
      </c>
      <c r="P43" s="13"/>
      <c r="Q43" s="13"/>
      <c r="R43" s="13"/>
      <c r="S43" s="13"/>
      <c r="T43" s="13"/>
      <c r="U43" s="13"/>
      <c r="V43" s="13"/>
      <c r="W43" s="13"/>
      <c r="X43" s="13"/>
      <c r="Y43" s="48">
        <f>(W43+U43+S43+Q43)*(O43)+((X43*W43+V43*U43+T43*S43+R43*Q43)*Konstanten!$B$7/60)</f>
        <v>0</v>
      </c>
      <c r="Z43" s="13"/>
      <c r="AA43" s="13"/>
      <c r="AB43" s="13"/>
      <c r="AC43" s="2">
        <f t="shared" si="3"/>
        <v>0</v>
      </c>
    </row>
    <row r="44" spans="1:29" ht="12.75">
      <c r="A44" s="13">
        <v>38</v>
      </c>
      <c r="B44" s="13"/>
      <c r="C44" s="13"/>
      <c r="D44" s="28"/>
      <c r="E44" s="13"/>
      <c r="F44" s="48">
        <f>IF(E44&lt;&gt;0,D44/E44*Konstanten!$B$6,0)</f>
        <v>0</v>
      </c>
      <c r="G44" s="28"/>
      <c r="H44" s="48">
        <f>(D44*Konstanten!$B$6)/2*Konstanten!$B$5</f>
        <v>0</v>
      </c>
      <c r="I44" s="28"/>
      <c r="J44" s="48">
        <f>I44*Konstanten!$B$4</f>
        <v>0</v>
      </c>
      <c r="K44" s="23"/>
      <c r="L44" s="48">
        <f t="shared" si="7"/>
        <v>0</v>
      </c>
      <c r="M44" s="48">
        <f>L44/Konstanten!$B$8</f>
        <v>0</v>
      </c>
      <c r="N44" s="48">
        <v>0</v>
      </c>
      <c r="O44" s="68">
        <f t="shared" si="6"/>
        <v>0</v>
      </c>
      <c r="P44" s="13"/>
      <c r="Q44" s="13"/>
      <c r="R44" s="13"/>
      <c r="S44" s="13"/>
      <c r="T44" s="13"/>
      <c r="U44" s="13"/>
      <c r="V44" s="13"/>
      <c r="W44" s="13"/>
      <c r="X44" s="13"/>
      <c r="Y44" s="48">
        <f>(W44+U44+S44+Q44)*(O44)+((X44*W44+V44*U44+T44*S44+R44*Q44)*Konstanten!$B$7/60)</f>
        <v>0</v>
      </c>
      <c r="Z44" s="13"/>
      <c r="AA44" s="13"/>
      <c r="AB44" s="13"/>
      <c r="AC44" s="2">
        <f t="shared" si="3"/>
        <v>0</v>
      </c>
    </row>
    <row r="45" spans="1:29" ht="12.75">
      <c r="A45" s="13">
        <v>39</v>
      </c>
      <c r="B45" s="13"/>
      <c r="C45" s="13"/>
      <c r="D45" s="28"/>
      <c r="E45" s="13"/>
      <c r="F45" s="48">
        <f>IF(E45&lt;&gt;0,D45/E45*Konstanten!$B$6,0)</f>
        <v>0</v>
      </c>
      <c r="G45" s="28"/>
      <c r="H45" s="48">
        <f>(D45*Konstanten!$B$6)/2*Konstanten!$B$5</f>
        <v>0</v>
      </c>
      <c r="I45" s="28"/>
      <c r="J45" s="48">
        <f>I45*Konstanten!$B$4</f>
        <v>0</v>
      </c>
      <c r="K45" s="23"/>
      <c r="L45" s="48">
        <f t="shared" si="7"/>
        <v>0</v>
      </c>
      <c r="M45" s="48">
        <f>L45/Konstanten!$B$8</f>
        <v>0</v>
      </c>
      <c r="N45" s="48">
        <v>0</v>
      </c>
      <c r="O45" s="68">
        <f t="shared" si="6"/>
        <v>0</v>
      </c>
      <c r="P45" s="13"/>
      <c r="Q45" s="13"/>
      <c r="R45" s="13"/>
      <c r="S45" s="13"/>
      <c r="T45" s="13"/>
      <c r="U45" s="13"/>
      <c r="V45" s="13"/>
      <c r="W45" s="13"/>
      <c r="X45" s="13"/>
      <c r="Y45" s="48">
        <f>(W45+U45+S45+Q45)*(O45)+((X45*W45+V45*U45+T45*S45+R45*Q45)*Konstanten!$B$7/60)</f>
        <v>0</v>
      </c>
      <c r="Z45" s="13"/>
      <c r="AA45" s="13"/>
      <c r="AB45" s="13"/>
      <c r="AC45" s="2">
        <f t="shared" si="3"/>
        <v>0</v>
      </c>
    </row>
    <row r="46" spans="1:29" ht="12.75">
      <c r="A46" s="13">
        <v>40</v>
      </c>
      <c r="B46" s="13"/>
      <c r="C46" s="13"/>
      <c r="D46" s="28"/>
      <c r="E46" s="13"/>
      <c r="F46" s="48">
        <f>IF(E46&lt;&gt;0,D46/E46*Konstanten!$B$6,0)</f>
        <v>0</v>
      </c>
      <c r="G46" s="28"/>
      <c r="H46" s="48">
        <f>(D46*Konstanten!$B$6)/2*Konstanten!$B$5</f>
        <v>0</v>
      </c>
      <c r="I46" s="28"/>
      <c r="J46" s="48">
        <f>I46*Konstanten!$B$4</f>
        <v>0</v>
      </c>
      <c r="K46" s="23"/>
      <c r="L46" s="48">
        <f t="shared" si="7"/>
        <v>0</v>
      </c>
      <c r="M46" s="48">
        <f>L46/Konstanten!$B$8</f>
        <v>0</v>
      </c>
      <c r="N46" s="48">
        <v>0</v>
      </c>
      <c r="O46" s="68">
        <f t="shared" si="6"/>
        <v>0</v>
      </c>
      <c r="P46" s="13"/>
      <c r="Q46" s="13"/>
      <c r="R46" s="13"/>
      <c r="S46" s="13"/>
      <c r="T46" s="13"/>
      <c r="U46" s="13"/>
      <c r="V46" s="13"/>
      <c r="W46" s="13"/>
      <c r="X46" s="13"/>
      <c r="Y46" s="48">
        <f>(W46+U46+S46+Q46)*(O46)+((X46*W46+V46*U46+T46*S46+R46*Q46)*Konstanten!$B$7/60)</f>
        <v>0</v>
      </c>
      <c r="Z46" s="13"/>
      <c r="AA46" s="13"/>
      <c r="AB46" s="13"/>
      <c r="AC46" s="2">
        <f t="shared" si="3"/>
        <v>0</v>
      </c>
    </row>
    <row r="47" spans="1:29" ht="12.75">
      <c r="A47" s="13">
        <v>41</v>
      </c>
      <c r="B47" s="13"/>
      <c r="C47" s="13"/>
      <c r="D47" s="28"/>
      <c r="E47" s="13"/>
      <c r="F47" s="48">
        <f>IF(E47&lt;&gt;0,D47/E47*Konstanten!$B$6,0)</f>
        <v>0</v>
      </c>
      <c r="G47" s="28"/>
      <c r="H47" s="48">
        <f>(D47*Konstanten!$B$6)/2*Konstanten!$B$5</f>
        <v>0</v>
      </c>
      <c r="I47" s="28"/>
      <c r="J47" s="48">
        <f>I47*Konstanten!$B$4</f>
        <v>0</v>
      </c>
      <c r="K47" s="23"/>
      <c r="L47" s="48">
        <f t="shared" si="7"/>
        <v>0</v>
      </c>
      <c r="M47" s="48">
        <f>L47/Konstanten!$B$8</f>
        <v>0</v>
      </c>
      <c r="N47" s="48">
        <v>0</v>
      </c>
      <c r="O47" s="68">
        <f t="shared" si="6"/>
        <v>0</v>
      </c>
      <c r="P47" s="13"/>
      <c r="Q47" s="13"/>
      <c r="R47" s="13"/>
      <c r="S47" s="13"/>
      <c r="T47" s="13"/>
      <c r="U47" s="13"/>
      <c r="V47" s="13"/>
      <c r="W47" s="13"/>
      <c r="X47" s="13"/>
      <c r="Y47" s="48">
        <f>(W47+U47+S47+Q47)*(O47)+((X47*W47+V47*U47+T47*S47+R47*Q47)*Konstanten!$B$7/60)</f>
        <v>0</v>
      </c>
      <c r="Z47" s="13"/>
      <c r="AA47" s="13"/>
      <c r="AB47" s="13"/>
      <c r="AC47" s="2">
        <f t="shared" si="3"/>
        <v>0</v>
      </c>
    </row>
    <row r="48" spans="1:29" ht="12.75">
      <c r="A48" s="13">
        <v>42</v>
      </c>
      <c r="B48" s="13"/>
      <c r="C48" s="13"/>
      <c r="D48" s="28"/>
      <c r="E48" s="13"/>
      <c r="F48" s="48">
        <f>IF(E48&lt;&gt;0,D48/E48*Konstanten!$B$6,0)</f>
        <v>0</v>
      </c>
      <c r="G48" s="28"/>
      <c r="H48" s="48">
        <f>(D48*Konstanten!$B$6)/2*Konstanten!$B$5</f>
        <v>0</v>
      </c>
      <c r="I48" s="28"/>
      <c r="J48" s="48">
        <f>I48*Konstanten!$B$4</f>
        <v>0</v>
      </c>
      <c r="K48" s="23"/>
      <c r="L48" s="48">
        <f t="shared" si="7"/>
        <v>0</v>
      </c>
      <c r="M48" s="48">
        <f>L48/Konstanten!$B$8</f>
        <v>0</v>
      </c>
      <c r="N48" s="48">
        <v>0</v>
      </c>
      <c r="O48" s="68">
        <f t="shared" si="6"/>
        <v>0</v>
      </c>
      <c r="P48" s="13"/>
      <c r="Q48" s="13"/>
      <c r="R48" s="13"/>
      <c r="S48" s="13"/>
      <c r="T48" s="13"/>
      <c r="U48" s="13"/>
      <c r="V48" s="13"/>
      <c r="W48" s="13"/>
      <c r="X48" s="13"/>
      <c r="Y48" s="48">
        <f>(W48+U48+S48+Q48)*(O48)+((X48*W48+V48*U48+T48*S48+R48*Q48)*Konstanten!$B$7/60)</f>
        <v>0</v>
      </c>
      <c r="Z48" s="13"/>
      <c r="AA48" s="13"/>
      <c r="AB48" s="13"/>
      <c r="AC48" s="2">
        <f t="shared" si="3"/>
        <v>0</v>
      </c>
    </row>
    <row r="49" spans="1:29" ht="12.75">
      <c r="A49" s="13">
        <v>43</v>
      </c>
      <c r="B49" s="13"/>
      <c r="C49" s="13"/>
      <c r="D49" s="28"/>
      <c r="E49" s="13"/>
      <c r="F49" s="48">
        <f>IF(E49&lt;&gt;0,D49/E49*Konstanten!$B$6,0)</f>
        <v>0</v>
      </c>
      <c r="G49" s="28"/>
      <c r="H49" s="48">
        <f>(D49*Konstanten!$B$6)/2*Konstanten!$B$5</f>
        <v>0</v>
      </c>
      <c r="I49" s="28"/>
      <c r="J49" s="48">
        <f>I49*Konstanten!$B$4</f>
        <v>0</v>
      </c>
      <c r="K49" s="23"/>
      <c r="L49" s="48">
        <f t="shared" si="7"/>
        <v>0</v>
      </c>
      <c r="M49" s="48">
        <f>L49/Konstanten!$B$8</f>
        <v>0</v>
      </c>
      <c r="N49" s="48">
        <v>0</v>
      </c>
      <c r="O49" s="68">
        <f t="shared" si="6"/>
        <v>0</v>
      </c>
      <c r="P49" s="13"/>
      <c r="Q49" s="13"/>
      <c r="R49" s="13"/>
      <c r="S49" s="13"/>
      <c r="T49" s="13"/>
      <c r="U49" s="13"/>
      <c r="V49" s="13"/>
      <c r="W49" s="13"/>
      <c r="X49" s="13"/>
      <c r="Y49" s="48">
        <f>(W49+U49+S49+Q49)*(O49)+((X49*W49+V49*U49+T49*S49+R49*Q49)*Konstanten!$B$7/60)</f>
        <v>0</v>
      </c>
      <c r="Z49" s="13"/>
      <c r="AA49" s="13"/>
      <c r="AB49" s="13"/>
      <c r="AC49" s="2">
        <f t="shared" si="3"/>
        <v>0</v>
      </c>
    </row>
    <row r="50" spans="1:29" ht="12.75">
      <c r="A50" s="13">
        <v>44</v>
      </c>
      <c r="B50" s="13"/>
      <c r="C50" s="13"/>
      <c r="D50" s="28"/>
      <c r="E50" s="13"/>
      <c r="F50" s="48">
        <f>IF(E50&lt;&gt;0,D50/E50*Konstanten!$B$6,0)</f>
        <v>0</v>
      </c>
      <c r="G50" s="28"/>
      <c r="H50" s="48">
        <f>(D50*Konstanten!$B$6)/2*Konstanten!$B$5</f>
        <v>0</v>
      </c>
      <c r="I50" s="28"/>
      <c r="J50" s="48">
        <f>I50*Konstanten!$B$4</f>
        <v>0</v>
      </c>
      <c r="K50" s="23"/>
      <c r="L50" s="48">
        <f t="shared" si="7"/>
        <v>0</v>
      </c>
      <c r="M50" s="48">
        <f>L50/Konstanten!$B$8</f>
        <v>0</v>
      </c>
      <c r="N50" s="48">
        <v>0</v>
      </c>
      <c r="O50" s="68">
        <f t="shared" si="6"/>
        <v>0</v>
      </c>
      <c r="P50" s="13"/>
      <c r="Q50" s="13"/>
      <c r="R50" s="13"/>
      <c r="S50" s="13"/>
      <c r="T50" s="13"/>
      <c r="U50" s="13"/>
      <c r="V50" s="13"/>
      <c r="W50" s="13"/>
      <c r="X50" s="13"/>
      <c r="Y50" s="48">
        <f>(W50+U50+S50+Q50)*(O50)+((X50*W50+V50*U50+T50*S50+R50*Q50)*Konstanten!$B$7/60)</f>
        <v>0</v>
      </c>
      <c r="Z50" s="13"/>
      <c r="AA50" s="13"/>
      <c r="AB50" s="13"/>
      <c r="AC50" s="2">
        <f t="shared" si="3"/>
        <v>0</v>
      </c>
    </row>
    <row r="51" spans="1:29" ht="12.75">
      <c r="A51" s="13">
        <v>45</v>
      </c>
      <c r="B51" s="13"/>
      <c r="C51" s="13"/>
      <c r="D51" s="28"/>
      <c r="E51" s="13"/>
      <c r="F51" s="48">
        <f>IF(E51&lt;&gt;0,D51/E51*Konstanten!$B$6,0)</f>
        <v>0</v>
      </c>
      <c r="G51" s="28"/>
      <c r="H51" s="48">
        <f>(D51*Konstanten!$B$6)/2*Konstanten!$B$5</f>
        <v>0</v>
      </c>
      <c r="I51" s="28"/>
      <c r="J51" s="48">
        <f>I51*Konstanten!$B$4</f>
        <v>0</v>
      </c>
      <c r="K51" s="23"/>
      <c r="L51" s="48">
        <f t="shared" si="7"/>
        <v>0</v>
      </c>
      <c r="M51" s="48">
        <f>L51/Konstanten!$B$8</f>
        <v>0</v>
      </c>
      <c r="N51" s="48">
        <v>0</v>
      </c>
      <c r="O51" s="68">
        <f t="shared" si="6"/>
        <v>0</v>
      </c>
      <c r="P51" s="13"/>
      <c r="Q51" s="13"/>
      <c r="R51" s="13"/>
      <c r="S51" s="13"/>
      <c r="T51" s="13"/>
      <c r="U51" s="13"/>
      <c r="V51" s="13"/>
      <c r="W51" s="13"/>
      <c r="X51" s="13"/>
      <c r="Y51" s="48">
        <f>(W51+U51+S51+Q51)*(O51)+((X51*W51+V51*U51+T51*S51+R51*Q51)*Konstanten!$B$7/60)</f>
        <v>0</v>
      </c>
      <c r="Z51" s="13"/>
      <c r="AA51" s="13"/>
      <c r="AB51" s="13"/>
      <c r="AC51" s="2">
        <f t="shared" si="3"/>
        <v>0</v>
      </c>
    </row>
    <row r="52" spans="1:29" ht="12.75">
      <c r="A52" s="13">
        <v>46</v>
      </c>
      <c r="B52" s="13"/>
      <c r="C52" s="13"/>
      <c r="D52" s="28"/>
      <c r="E52" s="13"/>
      <c r="F52" s="48">
        <f>IF(E52&lt;&gt;0,D52/E52*Konstanten!$B$6,0)</f>
        <v>0</v>
      </c>
      <c r="G52" s="28"/>
      <c r="H52" s="48">
        <f>(D52*Konstanten!$B$6)/2*Konstanten!$B$5</f>
        <v>0</v>
      </c>
      <c r="I52" s="28"/>
      <c r="J52" s="48">
        <f>I52*Konstanten!$B$4</f>
        <v>0</v>
      </c>
      <c r="K52" s="23"/>
      <c r="L52" s="48">
        <f t="shared" si="7"/>
        <v>0</v>
      </c>
      <c r="M52" s="48">
        <f>L52/Konstanten!$B$8</f>
        <v>0</v>
      </c>
      <c r="N52" s="48">
        <v>0</v>
      </c>
      <c r="O52" s="68">
        <f t="shared" si="6"/>
        <v>0</v>
      </c>
      <c r="P52" s="13"/>
      <c r="Q52" s="13"/>
      <c r="R52" s="13"/>
      <c r="S52" s="13"/>
      <c r="T52" s="13"/>
      <c r="U52" s="13"/>
      <c r="V52" s="13"/>
      <c r="W52" s="13"/>
      <c r="X52" s="13"/>
      <c r="Y52" s="48">
        <f>(W52+U52+S52+Q52)*(O52)+((X52*W52+V52*U52+T52*S52+R52*Q52)*Konstanten!$B$7/60)</f>
        <v>0</v>
      </c>
      <c r="Z52" s="13"/>
      <c r="AA52" s="13"/>
      <c r="AB52" s="13"/>
      <c r="AC52" s="2">
        <f t="shared" si="3"/>
        <v>0</v>
      </c>
    </row>
    <row r="53" spans="1:29" ht="12.75">
      <c r="A53" s="13">
        <v>47</v>
      </c>
      <c r="B53" s="13"/>
      <c r="C53" s="13"/>
      <c r="D53" s="28"/>
      <c r="E53" s="13"/>
      <c r="F53" s="48">
        <f>IF(E53&lt;&gt;0,D53/E53*Konstanten!$B$6,0)</f>
        <v>0</v>
      </c>
      <c r="G53" s="28"/>
      <c r="H53" s="48">
        <f>(D53*Konstanten!$B$6)/2*Konstanten!$B$5</f>
        <v>0</v>
      </c>
      <c r="I53" s="28"/>
      <c r="J53" s="48">
        <f>I53*Konstanten!$B$4</f>
        <v>0</v>
      </c>
      <c r="K53" s="23"/>
      <c r="L53" s="48">
        <f t="shared" si="7"/>
        <v>0</v>
      </c>
      <c r="M53" s="48">
        <f>L53/Konstanten!$B$8</f>
        <v>0</v>
      </c>
      <c r="N53" s="48">
        <v>0</v>
      </c>
      <c r="O53" s="68">
        <f t="shared" si="6"/>
        <v>0</v>
      </c>
      <c r="P53" s="13"/>
      <c r="Q53" s="13"/>
      <c r="R53" s="13"/>
      <c r="S53" s="13"/>
      <c r="T53" s="13"/>
      <c r="U53" s="13"/>
      <c r="V53" s="13"/>
      <c r="W53" s="13"/>
      <c r="X53" s="13"/>
      <c r="Y53" s="48">
        <f>(W53+U53+S53+Q53)*(O53)+((X53*W53+V53*U53+T53*S53+R53*Q53)*Konstanten!$B$7/60)</f>
        <v>0</v>
      </c>
      <c r="Z53" s="13"/>
      <c r="AA53" s="13"/>
      <c r="AB53" s="13"/>
      <c r="AC53" s="2">
        <f t="shared" si="3"/>
        <v>0</v>
      </c>
    </row>
    <row r="54" spans="1:29" ht="12.75">
      <c r="A54" s="13">
        <v>48</v>
      </c>
      <c r="B54" s="13"/>
      <c r="C54" s="13"/>
      <c r="D54" s="28"/>
      <c r="E54" s="13"/>
      <c r="F54" s="48">
        <f>IF(E54&lt;&gt;0,D54/E54*Konstanten!$B$6,0)</f>
        <v>0</v>
      </c>
      <c r="G54" s="28"/>
      <c r="H54" s="48">
        <f>(D54*Konstanten!$B$6)/2*Konstanten!$B$5</f>
        <v>0</v>
      </c>
      <c r="I54" s="28"/>
      <c r="J54" s="48">
        <f>I54*Konstanten!$B$4</f>
        <v>0</v>
      </c>
      <c r="K54" s="23"/>
      <c r="L54" s="48">
        <f t="shared" si="7"/>
        <v>0</v>
      </c>
      <c r="M54" s="48">
        <f>L54/Konstanten!$B$8</f>
        <v>0</v>
      </c>
      <c r="N54" s="48">
        <v>0</v>
      </c>
      <c r="O54" s="68">
        <f t="shared" si="6"/>
        <v>0</v>
      </c>
      <c r="P54" s="13"/>
      <c r="Q54" s="13"/>
      <c r="R54" s="13"/>
      <c r="S54" s="13"/>
      <c r="T54" s="13"/>
      <c r="U54" s="13"/>
      <c r="V54" s="13"/>
      <c r="W54" s="13"/>
      <c r="X54" s="13"/>
      <c r="Y54" s="48">
        <f>(W54+U54+S54+Q54)*(O54)+((X54*W54+V54*U54+T54*S54+R54*Q54)*Konstanten!$B$7/60)</f>
        <v>0</v>
      </c>
      <c r="Z54" s="13"/>
      <c r="AA54" s="13"/>
      <c r="AB54" s="13"/>
      <c r="AC54" s="2">
        <f t="shared" si="3"/>
        <v>0</v>
      </c>
    </row>
    <row r="55" spans="1:29" ht="12.75">
      <c r="A55" s="13">
        <v>49</v>
      </c>
      <c r="B55" s="13"/>
      <c r="C55" s="13"/>
      <c r="D55" s="28"/>
      <c r="E55" s="13"/>
      <c r="F55" s="48">
        <f>IF(E55&lt;&gt;0,D55/E55*Konstanten!$B$6,0)</f>
        <v>0</v>
      </c>
      <c r="G55" s="28"/>
      <c r="H55" s="48">
        <f>(D55*Konstanten!$B$6)/2*Konstanten!$B$5</f>
        <v>0</v>
      </c>
      <c r="I55" s="28"/>
      <c r="J55" s="48">
        <f>I55*Konstanten!$B$4</f>
        <v>0</v>
      </c>
      <c r="K55" s="23"/>
      <c r="L55" s="48">
        <f t="shared" si="7"/>
        <v>0</v>
      </c>
      <c r="M55" s="48">
        <f>L55/Konstanten!$B$8</f>
        <v>0</v>
      </c>
      <c r="N55" s="48">
        <v>0</v>
      </c>
      <c r="O55" s="68">
        <f t="shared" si="6"/>
        <v>0</v>
      </c>
      <c r="P55" s="13"/>
      <c r="Q55" s="13"/>
      <c r="R55" s="13"/>
      <c r="S55" s="13"/>
      <c r="T55" s="13"/>
      <c r="U55" s="13"/>
      <c r="V55" s="13"/>
      <c r="W55" s="13"/>
      <c r="X55" s="13"/>
      <c r="Y55" s="48">
        <f>(W55+U55+S55+Q55)*(O55)+((X55*W55+V55*U55+T55*S55+R55*Q55)*Konstanten!$B$7/60)</f>
        <v>0</v>
      </c>
      <c r="Z55" s="13"/>
      <c r="AA55" s="13"/>
      <c r="AB55" s="13"/>
      <c r="AC55" s="2">
        <f t="shared" si="3"/>
        <v>0</v>
      </c>
    </row>
    <row r="56" spans="1:29" ht="12.75">
      <c r="A56" s="13">
        <v>50</v>
      </c>
      <c r="B56" s="13"/>
      <c r="C56" s="13"/>
      <c r="D56" s="28"/>
      <c r="E56" s="13"/>
      <c r="F56" s="48">
        <f>IF(E56&lt;&gt;0,D56/E56*Konstanten!$B$6,0)</f>
        <v>0</v>
      </c>
      <c r="G56" s="28"/>
      <c r="H56" s="48">
        <f>(D56*Konstanten!$B$6)/2*Konstanten!$B$5</f>
        <v>0</v>
      </c>
      <c r="I56" s="28"/>
      <c r="J56" s="48">
        <f>I56*Konstanten!$B$4</f>
        <v>0</v>
      </c>
      <c r="K56" s="23"/>
      <c r="L56" s="48">
        <f t="shared" si="7"/>
        <v>0</v>
      </c>
      <c r="M56" s="48">
        <f>L56/Konstanten!$B$8</f>
        <v>0</v>
      </c>
      <c r="N56" s="48">
        <v>0</v>
      </c>
      <c r="O56" s="68">
        <f t="shared" si="6"/>
        <v>0</v>
      </c>
      <c r="P56" s="13"/>
      <c r="Q56" s="13"/>
      <c r="R56" s="13"/>
      <c r="S56" s="13"/>
      <c r="T56" s="13"/>
      <c r="U56" s="13"/>
      <c r="V56" s="13"/>
      <c r="W56" s="13"/>
      <c r="X56" s="13"/>
      <c r="Y56" s="48">
        <f>(W56+U56+S56+Q56)*(O56)+((X56*W56+V56*U56+T56*S56+R56*Q56)*Konstanten!$B$7/60)</f>
        <v>0</v>
      </c>
      <c r="Z56" s="13"/>
      <c r="AA56" s="13"/>
      <c r="AB56" s="13"/>
      <c r="AC56" s="2">
        <f t="shared" si="3"/>
        <v>0</v>
      </c>
    </row>
    <row r="57" spans="1:29" ht="12.75">
      <c r="A57" s="13">
        <v>51</v>
      </c>
      <c r="B57" s="13"/>
      <c r="C57" s="13"/>
      <c r="D57" s="28"/>
      <c r="E57" s="13"/>
      <c r="F57" s="48">
        <f>IF(E57&lt;&gt;0,D57/E57*Konstanten!$B$6,0)</f>
        <v>0</v>
      </c>
      <c r="G57" s="28"/>
      <c r="H57" s="48">
        <f>(D57*Konstanten!$B$6)/2*Konstanten!$B$5</f>
        <v>0</v>
      </c>
      <c r="I57" s="28"/>
      <c r="J57" s="48">
        <f>I57*Konstanten!$B$4</f>
        <v>0</v>
      </c>
      <c r="K57" s="23"/>
      <c r="L57" s="48">
        <f t="shared" si="7"/>
        <v>0</v>
      </c>
      <c r="M57" s="48">
        <f>L57/Konstanten!$B$8</f>
        <v>0</v>
      </c>
      <c r="N57" s="48">
        <v>0</v>
      </c>
      <c r="O57" s="68">
        <f t="shared" si="6"/>
        <v>0</v>
      </c>
      <c r="P57" s="13"/>
      <c r="Q57" s="13"/>
      <c r="R57" s="13"/>
      <c r="S57" s="13"/>
      <c r="T57" s="13"/>
      <c r="U57" s="13"/>
      <c r="V57" s="13"/>
      <c r="W57" s="13"/>
      <c r="X57" s="13"/>
      <c r="Y57" s="48">
        <f>(W57+U57+S57+Q57)*(O57)+((X57*W57+V57*U57+T57*S57+R57*Q57)*Konstanten!$B$7/60)</f>
        <v>0</v>
      </c>
      <c r="Z57" s="13"/>
      <c r="AA57" s="13"/>
      <c r="AB57" s="13"/>
      <c r="AC57" s="2">
        <f t="shared" si="3"/>
        <v>0</v>
      </c>
    </row>
    <row r="58" spans="1:29" ht="12.75">
      <c r="A58" s="13">
        <v>52</v>
      </c>
      <c r="B58" s="13"/>
      <c r="C58" s="13"/>
      <c r="D58" s="28"/>
      <c r="E58" s="13"/>
      <c r="F58" s="48">
        <f>IF(E58&lt;&gt;0,D58/E58*Konstanten!$B$6,0)</f>
        <v>0</v>
      </c>
      <c r="G58" s="28"/>
      <c r="H58" s="48">
        <f>(D58*Konstanten!$B$6)/2*Konstanten!$B$5</f>
        <v>0</v>
      </c>
      <c r="I58" s="28"/>
      <c r="J58" s="48">
        <f>I58*Konstanten!$B$4</f>
        <v>0</v>
      </c>
      <c r="K58" s="23"/>
      <c r="L58" s="48">
        <f t="shared" si="7"/>
        <v>0</v>
      </c>
      <c r="M58" s="48">
        <f>L58/Konstanten!$B$8</f>
        <v>0</v>
      </c>
      <c r="N58" s="48">
        <v>0</v>
      </c>
      <c r="O58" s="68">
        <f t="shared" si="6"/>
        <v>0</v>
      </c>
      <c r="P58" s="13"/>
      <c r="Q58" s="13"/>
      <c r="R58" s="13"/>
      <c r="S58" s="13"/>
      <c r="T58" s="13"/>
      <c r="U58" s="13"/>
      <c r="V58" s="13"/>
      <c r="W58" s="13"/>
      <c r="X58" s="13"/>
      <c r="Y58" s="48">
        <f>(W58+U58+S58+Q58)*(O58)+((X58*W58+V58*U58+T58*S58+R58*Q58)*Konstanten!$B$7/60)</f>
        <v>0</v>
      </c>
      <c r="Z58" s="13"/>
      <c r="AA58" s="13"/>
      <c r="AB58" s="13"/>
      <c r="AC58" s="2">
        <f t="shared" si="3"/>
        <v>0</v>
      </c>
    </row>
    <row r="59" spans="1:29" ht="12.75">
      <c r="A59" s="13">
        <v>53</v>
      </c>
      <c r="B59" s="13"/>
      <c r="C59" s="13"/>
      <c r="D59" s="28"/>
      <c r="E59" s="13"/>
      <c r="F59" s="48">
        <f>IF(E59&lt;&gt;0,D59/E59*Konstanten!$B$6,0)</f>
        <v>0</v>
      </c>
      <c r="G59" s="28"/>
      <c r="H59" s="48">
        <f>(D59*Konstanten!$B$6)/2*Konstanten!$B$5</f>
        <v>0</v>
      </c>
      <c r="I59" s="28"/>
      <c r="J59" s="48">
        <f>I59*Konstanten!$B$4</f>
        <v>0</v>
      </c>
      <c r="K59" s="23"/>
      <c r="L59" s="48">
        <f t="shared" si="7"/>
        <v>0</v>
      </c>
      <c r="M59" s="48">
        <f>L59/Konstanten!$B$8</f>
        <v>0</v>
      </c>
      <c r="N59" s="48">
        <v>0</v>
      </c>
      <c r="O59" s="68">
        <f t="shared" si="6"/>
        <v>0</v>
      </c>
      <c r="P59" s="13"/>
      <c r="Q59" s="13"/>
      <c r="R59" s="13"/>
      <c r="S59" s="13"/>
      <c r="T59" s="13"/>
      <c r="U59" s="13"/>
      <c r="V59" s="13"/>
      <c r="W59" s="13"/>
      <c r="X59" s="13"/>
      <c r="Y59" s="48">
        <f>(W59+U59+S59+Q59)*(O59)+((X59*W59+V59*U59+T59*S59+R59*Q59)*Konstanten!$B$7/60)</f>
        <v>0</v>
      </c>
      <c r="Z59" s="13"/>
      <c r="AA59" s="13"/>
      <c r="AB59" s="13"/>
      <c r="AC59" s="2">
        <f t="shared" si="3"/>
        <v>0</v>
      </c>
    </row>
    <row r="60" spans="1:29" ht="12.75">
      <c r="A60" s="13">
        <v>54</v>
      </c>
      <c r="B60" s="13"/>
      <c r="C60" s="13"/>
      <c r="D60" s="28"/>
      <c r="E60" s="13"/>
      <c r="F60" s="48">
        <f>IF(E60&lt;&gt;0,D60/E60*Konstanten!$B$6,0)</f>
        <v>0</v>
      </c>
      <c r="G60" s="28"/>
      <c r="H60" s="48">
        <f>(D60*Konstanten!$B$6)/2*Konstanten!$B$5</f>
        <v>0</v>
      </c>
      <c r="I60" s="28"/>
      <c r="J60" s="48">
        <f>I60*Konstanten!$B$4</f>
        <v>0</v>
      </c>
      <c r="K60" s="23"/>
      <c r="L60" s="48">
        <f t="shared" si="7"/>
        <v>0</v>
      </c>
      <c r="M60" s="48">
        <f>L60/Konstanten!$B$8</f>
        <v>0</v>
      </c>
      <c r="N60" s="48">
        <v>0</v>
      </c>
      <c r="O60" s="68">
        <f t="shared" si="6"/>
        <v>0</v>
      </c>
      <c r="P60" s="13"/>
      <c r="Q60" s="13"/>
      <c r="R60" s="13"/>
      <c r="S60" s="13"/>
      <c r="T60" s="13"/>
      <c r="U60" s="13"/>
      <c r="V60" s="13"/>
      <c r="W60" s="13"/>
      <c r="X60" s="13"/>
      <c r="Y60" s="48">
        <f>(W60+U60+S60+Q60)*(O60)+((X60*W60+V60*U60+T60*S60+R60*Q60)*Konstanten!$B$7/60)</f>
        <v>0</v>
      </c>
      <c r="Z60" s="13"/>
      <c r="AA60" s="13"/>
      <c r="AB60" s="13"/>
      <c r="AC60" s="2">
        <f t="shared" si="3"/>
        <v>0</v>
      </c>
    </row>
    <row r="61" spans="1:29" ht="12.75">
      <c r="A61" s="13">
        <v>55</v>
      </c>
      <c r="B61" s="13"/>
      <c r="C61" s="13"/>
      <c r="D61" s="28"/>
      <c r="E61" s="13"/>
      <c r="F61" s="48">
        <f>IF(E61&lt;&gt;0,D61/E61*Konstanten!$B$6,0)</f>
        <v>0</v>
      </c>
      <c r="G61" s="28"/>
      <c r="H61" s="48">
        <f>(D61*Konstanten!$B$6)/2*Konstanten!$B$5</f>
        <v>0</v>
      </c>
      <c r="I61" s="28"/>
      <c r="J61" s="48">
        <f>I61*Konstanten!$B$4</f>
        <v>0</v>
      </c>
      <c r="K61" s="23"/>
      <c r="L61" s="48">
        <f t="shared" si="7"/>
        <v>0</v>
      </c>
      <c r="M61" s="48">
        <f>L61/Konstanten!$B$8</f>
        <v>0</v>
      </c>
      <c r="N61" s="48">
        <v>0</v>
      </c>
      <c r="O61" s="68">
        <f t="shared" si="6"/>
        <v>0</v>
      </c>
      <c r="P61" s="13"/>
      <c r="Q61" s="13"/>
      <c r="R61" s="13"/>
      <c r="S61" s="13"/>
      <c r="T61" s="13"/>
      <c r="U61" s="13"/>
      <c r="V61" s="13"/>
      <c r="W61" s="13"/>
      <c r="X61" s="13"/>
      <c r="Y61" s="48">
        <f>(W61+U61+S61+Q61)*(O61)+((X61*W61+V61*U61+T61*S61+R61*Q61)*Konstanten!$B$7/60)</f>
        <v>0</v>
      </c>
      <c r="Z61" s="13"/>
      <c r="AA61" s="13"/>
      <c r="AB61" s="13"/>
      <c r="AC61" s="2">
        <f t="shared" si="3"/>
        <v>0</v>
      </c>
    </row>
    <row r="62" spans="1:29" ht="12.75">
      <c r="A62" s="13">
        <v>56</v>
      </c>
      <c r="B62" s="13"/>
      <c r="C62" s="13"/>
      <c r="D62" s="28"/>
      <c r="E62" s="13"/>
      <c r="F62" s="48">
        <f>IF(E62&lt;&gt;0,D62/E62*Konstanten!$B$6,0)</f>
        <v>0</v>
      </c>
      <c r="G62" s="28"/>
      <c r="H62" s="48">
        <f>(D62*Konstanten!$B$6)/2*Konstanten!$B$5</f>
        <v>0</v>
      </c>
      <c r="I62" s="28"/>
      <c r="J62" s="48">
        <f>I62*Konstanten!$B$4</f>
        <v>0</v>
      </c>
      <c r="K62" s="23"/>
      <c r="L62" s="48">
        <f t="shared" si="7"/>
        <v>0</v>
      </c>
      <c r="M62" s="48">
        <f>L62/Konstanten!$B$8</f>
        <v>0</v>
      </c>
      <c r="N62" s="48">
        <v>0</v>
      </c>
      <c r="O62" s="68">
        <f t="shared" si="6"/>
        <v>0</v>
      </c>
      <c r="P62" s="13"/>
      <c r="Q62" s="13"/>
      <c r="R62" s="13"/>
      <c r="S62" s="13"/>
      <c r="T62" s="13"/>
      <c r="U62" s="13"/>
      <c r="V62" s="13"/>
      <c r="W62" s="13"/>
      <c r="X62" s="13"/>
      <c r="Y62" s="48">
        <f>(W62+U62+S62+Q62)*(O62)+((X62*W62+V62*U62+T62*S62+R62*Q62)*Konstanten!$B$7/60)</f>
        <v>0</v>
      </c>
      <c r="Z62" s="13"/>
      <c r="AA62" s="13"/>
      <c r="AB62" s="13"/>
      <c r="AC62" s="2">
        <f t="shared" si="3"/>
        <v>0</v>
      </c>
    </row>
    <row r="63" spans="1:29" ht="12.75">
      <c r="A63" s="13">
        <v>57</v>
      </c>
      <c r="B63" s="13"/>
      <c r="C63" s="13"/>
      <c r="D63" s="28"/>
      <c r="E63" s="13"/>
      <c r="F63" s="48">
        <f>IF(E63&lt;&gt;0,D63/E63*Konstanten!$B$6,0)</f>
        <v>0</v>
      </c>
      <c r="G63" s="28"/>
      <c r="H63" s="48">
        <f>(D63*Konstanten!$B$6)/2*Konstanten!$B$5</f>
        <v>0</v>
      </c>
      <c r="I63" s="28"/>
      <c r="J63" s="48">
        <f>I63*Konstanten!$B$4</f>
        <v>0</v>
      </c>
      <c r="K63" s="23"/>
      <c r="L63" s="48">
        <f t="shared" si="7"/>
        <v>0</v>
      </c>
      <c r="M63" s="48">
        <f>L63/Konstanten!$B$8</f>
        <v>0</v>
      </c>
      <c r="N63" s="48">
        <v>0</v>
      </c>
      <c r="O63" s="68">
        <f t="shared" si="6"/>
        <v>0</v>
      </c>
      <c r="P63" s="13"/>
      <c r="Q63" s="13"/>
      <c r="R63" s="13"/>
      <c r="S63" s="13"/>
      <c r="T63" s="13"/>
      <c r="U63" s="13"/>
      <c r="V63" s="13"/>
      <c r="W63" s="13"/>
      <c r="X63" s="13"/>
      <c r="Y63" s="48">
        <f>(W63+U63+S63+Q63)*(O63)+((X63*W63+V63*U63+T63*S63+R63*Q63)*Konstanten!$B$7/60)</f>
        <v>0</v>
      </c>
      <c r="Z63" s="13"/>
      <c r="AA63" s="13"/>
      <c r="AB63" s="13"/>
      <c r="AC63" s="2">
        <f t="shared" si="3"/>
        <v>0</v>
      </c>
    </row>
    <row r="64" spans="1:29" ht="12.75">
      <c r="A64" s="13">
        <v>58</v>
      </c>
      <c r="B64" s="13"/>
      <c r="C64" s="13"/>
      <c r="D64" s="28"/>
      <c r="E64" s="13"/>
      <c r="F64" s="48">
        <f>IF(E64&lt;&gt;0,D64/E64*Konstanten!$B$6,0)</f>
        <v>0</v>
      </c>
      <c r="G64" s="28"/>
      <c r="H64" s="48">
        <f>(D64*Konstanten!$B$6)/2*Konstanten!$B$5</f>
        <v>0</v>
      </c>
      <c r="I64" s="28"/>
      <c r="J64" s="48">
        <f>I64*Konstanten!$B$4</f>
        <v>0</v>
      </c>
      <c r="K64" s="23"/>
      <c r="L64" s="48">
        <f t="shared" si="7"/>
        <v>0</v>
      </c>
      <c r="M64" s="48">
        <f>L64/Konstanten!$B$8</f>
        <v>0</v>
      </c>
      <c r="N64" s="48">
        <v>0</v>
      </c>
      <c r="O64" s="68">
        <f t="shared" si="6"/>
        <v>0</v>
      </c>
      <c r="P64" s="13"/>
      <c r="Q64" s="13"/>
      <c r="R64" s="13"/>
      <c r="S64" s="13"/>
      <c r="T64" s="13"/>
      <c r="U64" s="13"/>
      <c r="V64" s="13"/>
      <c r="W64" s="13"/>
      <c r="X64" s="13"/>
      <c r="Y64" s="48">
        <f>(W64+U64+S64+Q64)*(O64)+((X64*W64+V64*U64+T64*S64+R64*Q64)*Konstanten!$B$7/60)</f>
        <v>0</v>
      </c>
      <c r="Z64" s="13"/>
      <c r="AA64" s="13"/>
      <c r="AB64" s="13"/>
      <c r="AC64" s="2">
        <f t="shared" si="3"/>
        <v>0</v>
      </c>
    </row>
    <row r="65" spans="1:29" ht="12.75">
      <c r="A65" s="13">
        <v>59</v>
      </c>
      <c r="B65" s="13"/>
      <c r="C65" s="13"/>
      <c r="D65" s="28"/>
      <c r="E65" s="13"/>
      <c r="F65" s="48">
        <f>IF(E65&lt;&gt;0,D65/E65*Konstanten!$B$6,0)</f>
        <v>0</v>
      </c>
      <c r="G65" s="28"/>
      <c r="H65" s="48">
        <f>(D65*Konstanten!$B$6)/2*Konstanten!$B$5</f>
        <v>0</v>
      </c>
      <c r="I65" s="28"/>
      <c r="J65" s="48">
        <f>I65*Konstanten!$B$4</f>
        <v>0</v>
      </c>
      <c r="K65" s="23"/>
      <c r="L65" s="48">
        <f t="shared" si="7"/>
        <v>0</v>
      </c>
      <c r="M65" s="48">
        <f>L65/Konstanten!$B$8</f>
        <v>0</v>
      </c>
      <c r="N65" s="48">
        <v>0</v>
      </c>
      <c r="O65" s="68">
        <f t="shared" si="6"/>
        <v>0</v>
      </c>
      <c r="P65" s="13"/>
      <c r="Q65" s="13"/>
      <c r="R65" s="13"/>
      <c r="S65" s="13"/>
      <c r="T65" s="13"/>
      <c r="U65" s="13"/>
      <c r="V65" s="13"/>
      <c r="W65" s="13"/>
      <c r="X65" s="13"/>
      <c r="Y65" s="48">
        <f>(W65+U65+S65+Q65)*(O65)+((X65*W65+V65*U65+T65*S65+R65*Q65)*Konstanten!$B$7/60)</f>
        <v>0</v>
      </c>
      <c r="Z65" s="13"/>
      <c r="AA65" s="13"/>
      <c r="AB65" s="13"/>
      <c r="AC65" s="2">
        <f t="shared" si="3"/>
        <v>0</v>
      </c>
    </row>
    <row r="66" spans="1:29" ht="12.75">
      <c r="A66" s="13">
        <v>60</v>
      </c>
      <c r="B66" s="13" t="s">
        <v>12</v>
      </c>
      <c r="C66" s="13">
        <v>2100300</v>
      </c>
      <c r="D66" s="28">
        <v>25000</v>
      </c>
      <c r="E66" s="13">
        <v>15</v>
      </c>
      <c r="F66" s="48">
        <f>IF(E66&lt;&gt;0,D66/E66*Konstanten!$B$6,0)</f>
        <v>2000</v>
      </c>
      <c r="G66" s="28">
        <v>3000</v>
      </c>
      <c r="H66" s="48">
        <f>(D66*Konstanten!$B$6)/2*Konstanten!$B$5</f>
        <v>600</v>
      </c>
      <c r="I66" s="28">
        <v>15</v>
      </c>
      <c r="J66" s="48">
        <f>I66*Konstanten!$B$4</f>
        <v>375</v>
      </c>
      <c r="K66" s="23">
        <v>1</v>
      </c>
      <c r="L66" s="48">
        <f aca="true" t="shared" si="8" ref="L66:L74">SUM(F66,G66,H66,J66)*K66</f>
        <v>5975</v>
      </c>
      <c r="M66" s="48">
        <f>L66/Konstanten!$B$8</f>
        <v>19.78476821192053</v>
      </c>
      <c r="N66" s="48">
        <v>100</v>
      </c>
      <c r="O66" s="68">
        <f>IF(P66&lt;&gt;0,(M66+N66)/P66,0)</f>
        <v>0.33273546725533476</v>
      </c>
      <c r="P66" s="13">
        <v>360</v>
      </c>
      <c r="Q66" s="13">
        <v>2</v>
      </c>
      <c r="R66" s="13">
        <v>1</v>
      </c>
      <c r="S66" s="13">
        <v>10</v>
      </c>
      <c r="T66" s="13">
        <v>0</v>
      </c>
      <c r="U66" s="13">
        <v>0</v>
      </c>
      <c r="V66" s="13">
        <v>0</v>
      </c>
      <c r="W66" s="13">
        <v>1</v>
      </c>
      <c r="X66" s="13">
        <v>1</v>
      </c>
      <c r="Y66" s="48">
        <f>(W66+U66+S66+Q66)*(O66)+((X66*W66+V66*U66+T66*S66+R66*Q66)*Konstanten!$B$7/60)</f>
        <v>5.525561074319352</v>
      </c>
      <c r="Z66" s="13"/>
      <c r="AA66" s="13">
        <v>541</v>
      </c>
      <c r="AB66" s="13"/>
      <c r="AC66" s="2">
        <f t="shared" si="3"/>
        <v>3</v>
      </c>
    </row>
    <row r="67" spans="1:29" ht="12.75">
      <c r="A67" s="13">
        <v>61</v>
      </c>
      <c r="B67" s="13" t="s">
        <v>121</v>
      </c>
      <c r="C67" s="13">
        <v>2100300</v>
      </c>
      <c r="D67" s="28">
        <v>25000</v>
      </c>
      <c r="E67" s="13">
        <v>15</v>
      </c>
      <c r="F67" s="48">
        <f>IF(E67&lt;&gt;0,D67/E67*Konstanten!$B$6,0)</f>
        <v>2000</v>
      </c>
      <c r="G67" s="28">
        <v>3000</v>
      </c>
      <c r="H67" s="48">
        <f>(D67*Konstanten!$B$6)/2*Konstanten!$B$5</f>
        <v>600</v>
      </c>
      <c r="I67" s="28">
        <v>15</v>
      </c>
      <c r="J67" s="48">
        <f>I67*Konstanten!$B$4</f>
        <v>375</v>
      </c>
      <c r="K67" s="23">
        <v>1</v>
      </c>
      <c r="L67" s="48">
        <f t="shared" si="8"/>
        <v>5975</v>
      </c>
      <c r="M67" s="48">
        <f>L67/Konstanten!$B$8</f>
        <v>19.78476821192053</v>
      </c>
      <c r="N67" s="48">
        <v>100</v>
      </c>
      <c r="O67" s="68">
        <f>IF(P67&lt;&gt;0,(M67+N67)/P67,0)</f>
        <v>0.33273546725533476</v>
      </c>
      <c r="P67" s="13">
        <v>360</v>
      </c>
      <c r="Q67" s="13">
        <v>2</v>
      </c>
      <c r="R67" s="13">
        <v>1</v>
      </c>
      <c r="S67" s="13">
        <v>10</v>
      </c>
      <c r="T67" s="13">
        <v>0</v>
      </c>
      <c r="U67" s="13">
        <v>0</v>
      </c>
      <c r="V67" s="13">
        <v>0</v>
      </c>
      <c r="W67" s="13">
        <v>1</v>
      </c>
      <c r="X67" s="13">
        <v>1</v>
      </c>
      <c r="Y67" s="48">
        <f>(W67+U67+S67+Q67)*(O67)+((X67*W67+V67*U67+T67*S67+R67*Q67)*Konstanten!$B$7/60)</f>
        <v>5.525561074319352</v>
      </c>
      <c r="Z67" s="13"/>
      <c r="AA67" s="13">
        <v>401</v>
      </c>
      <c r="AB67" s="13"/>
      <c r="AC67" s="2">
        <f>Q67*R67+S67*T67+U67*V67+W67*X67</f>
        <v>3</v>
      </c>
    </row>
    <row r="68" spans="1:29" ht="12.75">
      <c r="A68" s="13">
        <v>62</v>
      </c>
      <c r="B68" s="13" t="s">
        <v>122</v>
      </c>
      <c r="C68" s="13">
        <v>2100300</v>
      </c>
      <c r="D68" s="28">
        <v>25000</v>
      </c>
      <c r="E68" s="13">
        <v>15</v>
      </c>
      <c r="F68" s="48">
        <f>IF(E68&lt;&gt;0,D68/E68*Konstanten!$B$6,0)</f>
        <v>2000</v>
      </c>
      <c r="G68" s="28">
        <v>3000</v>
      </c>
      <c r="H68" s="48">
        <f>(D68*Konstanten!$B$6)/2*Konstanten!$B$5</f>
        <v>600</v>
      </c>
      <c r="I68" s="28">
        <v>15</v>
      </c>
      <c r="J68" s="48">
        <f>I68*Konstanten!$B$4</f>
        <v>375</v>
      </c>
      <c r="K68" s="23">
        <v>1</v>
      </c>
      <c r="L68" s="48">
        <f t="shared" si="8"/>
        <v>5975</v>
      </c>
      <c r="M68" s="48">
        <f>L68/Konstanten!$B$8</f>
        <v>19.78476821192053</v>
      </c>
      <c r="N68" s="48">
        <v>100</v>
      </c>
      <c r="O68" s="68">
        <f>IF(P68&lt;&gt;0,(M68+N68)/P68,0)</f>
        <v>0.33273546725533476</v>
      </c>
      <c r="P68" s="13">
        <v>360</v>
      </c>
      <c r="Q68" s="13">
        <v>2</v>
      </c>
      <c r="R68" s="13">
        <v>1</v>
      </c>
      <c r="S68" s="13">
        <v>10</v>
      </c>
      <c r="T68" s="13">
        <v>0</v>
      </c>
      <c r="U68" s="13">
        <v>0</v>
      </c>
      <c r="V68" s="13">
        <v>0</v>
      </c>
      <c r="W68" s="13">
        <v>1</v>
      </c>
      <c r="X68" s="13">
        <v>1</v>
      </c>
      <c r="Y68" s="48">
        <f>(W68+U68+S68+Q68)*(O68)+((X68*W68+V68*U68+T68*S68+R68*Q68)*Konstanten!$B$7/60)</f>
        <v>5.525561074319352</v>
      </c>
      <c r="Z68" s="13"/>
      <c r="AA68" s="13">
        <v>601</v>
      </c>
      <c r="AB68" s="13"/>
      <c r="AC68" s="2">
        <f>Q68*R68+S68*T68+U68*V68+W68*X68</f>
        <v>3</v>
      </c>
    </row>
    <row r="69" spans="1:29" ht="12.75">
      <c r="A69" s="13">
        <v>63</v>
      </c>
      <c r="B69" s="13" t="s">
        <v>123</v>
      </c>
      <c r="C69" s="13">
        <v>2100300</v>
      </c>
      <c r="D69" s="28">
        <v>25000</v>
      </c>
      <c r="E69" s="13">
        <v>15</v>
      </c>
      <c r="F69" s="48">
        <f>IF(E69&lt;&gt;0,D69/E69*Konstanten!$B$6,0)</f>
        <v>2000</v>
      </c>
      <c r="G69" s="28">
        <v>3000</v>
      </c>
      <c r="H69" s="48">
        <f>(D69*Konstanten!$B$6)/2*Konstanten!$B$5</f>
        <v>600</v>
      </c>
      <c r="I69" s="28">
        <v>15</v>
      </c>
      <c r="J69" s="48">
        <f>I69*Konstanten!$B$4</f>
        <v>375</v>
      </c>
      <c r="K69" s="23">
        <v>1</v>
      </c>
      <c r="L69" s="48">
        <f t="shared" si="8"/>
        <v>5975</v>
      </c>
      <c r="M69" s="48">
        <f>L69/Konstanten!$B$8</f>
        <v>19.78476821192053</v>
      </c>
      <c r="N69" s="48">
        <v>100</v>
      </c>
      <c r="O69" s="68">
        <f>IF(P69&lt;&gt;0,(M69+N69)/P69,0)</f>
        <v>0.33273546725533476</v>
      </c>
      <c r="P69" s="13">
        <v>360</v>
      </c>
      <c r="Q69" s="13">
        <v>2</v>
      </c>
      <c r="R69" s="13">
        <v>1</v>
      </c>
      <c r="S69" s="13">
        <v>10</v>
      </c>
      <c r="T69" s="13">
        <v>0</v>
      </c>
      <c r="U69" s="13">
        <v>0</v>
      </c>
      <c r="V69" s="13">
        <v>0</v>
      </c>
      <c r="W69" s="13">
        <v>1</v>
      </c>
      <c r="X69" s="13">
        <v>1</v>
      </c>
      <c r="Y69" s="48">
        <f>(W69+U69+S69+Q69)*(O69)+((X69*W69+V69*U69+T69*S69+R69*Q69)*Konstanten!$B$7/60)</f>
        <v>5.525561074319352</v>
      </c>
      <c r="Z69" s="13"/>
      <c r="AA69" s="13">
        <v>201</v>
      </c>
      <c r="AB69" s="13"/>
      <c r="AC69" s="2">
        <f>Q69*R69+S69*T69+U69*V69+W69*X69</f>
        <v>3</v>
      </c>
    </row>
    <row r="70" spans="1:29" ht="12.75">
      <c r="A70" s="13">
        <v>64</v>
      </c>
      <c r="B70" s="13" t="s">
        <v>124</v>
      </c>
      <c r="C70" s="13">
        <v>2100300</v>
      </c>
      <c r="D70" s="28">
        <v>25000</v>
      </c>
      <c r="E70" s="13">
        <v>15</v>
      </c>
      <c r="F70" s="48">
        <f>IF(E70&lt;&gt;0,D70/E70*Konstanten!$B$6,0)</f>
        <v>2000</v>
      </c>
      <c r="G70" s="28">
        <v>3000</v>
      </c>
      <c r="H70" s="48">
        <f>(D70*Konstanten!$B$6)/2*Konstanten!$B$5</f>
        <v>600</v>
      </c>
      <c r="I70" s="28">
        <v>15</v>
      </c>
      <c r="J70" s="48">
        <f>I70*Konstanten!$B$4</f>
        <v>375</v>
      </c>
      <c r="K70" s="23">
        <v>1</v>
      </c>
      <c r="L70" s="48">
        <f t="shared" si="8"/>
        <v>5975</v>
      </c>
      <c r="M70" s="48">
        <f>L70/Konstanten!$B$8</f>
        <v>19.78476821192053</v>
      </c>
      <c r="N70" s="48">
        <v>100</v>
      </c>
      <c r="O70" s="68">
        <f>IF(P70&lt;&gt;0,(M70+N70)/P70,0)</f>
        <v>0.33273546725533476</v>
      </c>
      <c r="P70" s="13">
        <v>360</v>
      </c>
      <c r="Q70" s="13">
        <v>2</v>
      </c>
      <c r="R70" s="13">
        <v>1</v>
      </c>
      <c r="S70" s="13">
        <v>10</v>
      </c>
      <c r="T70" s="13">
        <v>0</v>
      </c>
      <c r="U70" s="13">
        <v>0</v>
      </c>
      <c r="V70" s="13">
        <v>0</v>
      </c>
      <c r="W70" s="13">
        <v>1</v>
      </c>
      <c r="X70" s="13">
        <v>1</v>
      </c>
      <c r="Y70" s="48">
        <f>(W70+U70+S70+Q70)*(O70)+((X70*W70+V70*U70+T70*S70+R70*Q70)*Konstanten!$B$7/60)</f>
        <v>5.525561074319352</v>
      </c>
      <c r="Z70" s="13"/>
      <c r="AA70" s="13">
        <v>101</v>
      </c>
      <c r="AB70" s="13"/>
      <c r="AC70" s="2">
        <f>Q70*R70+S70*T70+U70*V70+W70*X70</f>
        <v>3</v>
      </c>
    </row>
    <row r="71" spans="1:29" ht="12.75">
      <c r="A71" s="13">
        <v>65</v>
      </c>
      <c r="B71" s="13" t="s">
        <v>145</v>
      </c>
      <c r="C71" s="13">
        <v>2100305</v>
      </c>
      <c r="D71" s="28">
        <v>40000</v>
      </c>
      <c r="E71" s="13">
        <v>15</v>
      </c>
      <c r="F71" s="48">
        <f>IF(E71&lt;&gt;0,D71/E71*Konstanten!$B$6,0)</f>
        <v>3199.9999999999995</v>
      </c>
      <c r="G71" s="28">
        <v>500</v>
      </c>
      <c r="H71" s="48">
        <f>(D71*Konstanten!$B$6)/2*Konstanten!$B$5</f>
        <v>960</v>
      </c>
      <c r="I71" s="28">
        <v>10</v>
      </c>
      <c r="J71" s="48">
        <f>I71*Konstanten!$B$4</f>
        <v>250</v>
      </c>
      <c r="K71" s="23">
        <v>1</v>
      </c>
      <c r="L71" s="48">
        <f t="shared" si="8"/>
        <v>4910</v>
      </c>
      <c r="M71" s="48">
        <f>L71/Konstanten!$B$8</f>
        <v>16.258278145695364</v>
      </c>
      <c r="N71" s="48">
        <v>100</v>
      </c>
      <c r="O71" s="68">
        <f aca="true" t="shared" si="9" ref="O71:O81">IF(P71&lt;&gt;0,(M71+N71)/P71,0)</f>
        <v>0.32293966151582043</v>
      </c>
      <c r="P71" s="13">
        <v>360</v>
      </c>
      <c r="Q71" s="13">
        <v>2</v>
      </c>
      <c r="R71" s="13">
        <v>1</v>
      </c>
      <c r="S71" s="13">
        <v>10</v>
      </c>
      <c r="T71" s="13">
        <v>0</v>
      </c>
      <c r="U71" s="13"/>
      <c r="V71" s="13"/>
      <c r="W71" s="13">
        <v>5</v>
      </c>
      <c r="X71" s="13">
        <v>1</v>
      </c>
      <c r="Y71" s="48">
        <f>(W71+U71+S71+Q71)*(O71)+((X71*W71+V71*U71+T71*S71+R71*Q71)*Konstanten!$B$7/60)</f>
        <v>8.289974245768947</v>
      </c>
      <c r="Z71" s="13"/>
      <c r="AA71" s="13">
        <v>161</v>
      </c>
      <c r="AB71" s="13"/>
      <c r="AC71" s="2">
        <f t="shared" si="3"/>
        <v>7</v>
      </c>
    </row>
    <row r="72" spans="1:29" ht="12.75">
      <c r="A72" s="13">
        <v>66</v>
      </c>
      <c r="B72" s="13" t="s">
        <v>146</v>
      </c>
      <c r="C72" s="13">
        <v>2100305</v>
      </c>
      <c r="D72" s="28">
        <v>40000</v>
      </c>
      <c r="E72" s="13">
        <v>15</v>
      </c>
      <c r="F72" s="48">
        <f>IF(E72&lt;&gt;0,D72/E72*Konstanten!$B$6,0)</f>
        <v>3199.9999999999995</v>
      </c>
      <c r="G72" s="28">
        <v>500</v>
      </c>
      <c r="H72" s="48">
        <f>(D72*Konstanten!$B$6)/2*Konstanten!$B$5</f>
        <v>960</v>
      </c>
      <c r="I72" s="28">
        <v>10</v>
      </c>
      <c r="J72" s="48">
        <f>I72*Konstanten!$B$4</f>
        <v>250</v>
      </c>
      <c r="K72" s="23">
        <v>1</v>
      </c>
      <c r="L72" s="48">
        <f t="shared" si="8"/>
        <v>4910</v>
      </c>
      <c r="M72" s="48">
        <f>L72/Konstanten!$B$8</f>
        <v>16.258278145695364</v>
      </c>
      <c r="N72" s="48">
        <v>100</v>
      </c>
      <c r="O72" s="68">
        <f>IF(P72&lt;&gt;0,(M72+N72)/P72,0)</f>
        <v>0.32293966151582043</v>
      </c>
      <c r="P72" s="13">
        <v>360</v>
      </c>
      <c r="Q72" s="13">
        <v>2</v>
      </c>
      <c r="R72" s="13">
        <v>1</v>
      </c>
      <c r="S72" s="13">
        <v>10</v>
      </c>
      <c r="T72" s="13">
        <v>0</v>
      </c>
      <c r="U72" s="13"/>
      <c r="V72" s="13"/>
      <c r="W72" s="13">
        <v>5</v>
      </c>
      <c r="X72" s="13">
        <v>1</v>
      </c>
      <c r="Y72" s="48">
        <f>(W72+U72+S72+Q72)*(O72)+((X72*W72+V72*U72+T72*S72+R72*Q72)*Konstanten!$B$7/60)</f>
        <v>8.289974245768947</v>
      </c>
      <c r="Z72" s="13"/>
      <c r="AA72" s="13">
        <v>601</v>
      </c>
      <c r="AB72" s="13"/>
      <c r="AC72" s="2">
        <f t="shared" si="3"/>
        <v>7</v>
      </c>
    </row>
    <row r="73" spans="1:29" ht="12.75">
      <c r="A73" s="13">
        <v>67</v>
      </c>
      <c r="B73" s="13" t="s">
        <v>144</v>
      </c>
      <c r="C73" s="13">
        <v>2100305</v>
      </c>
      <c r="D73" s="28">
        <v>40000</v>
      </c>
      <c r="E73" s="13">
        <v>15</v>
      </c>
      <c r="F73" s="48">
        <f>IF(E73&lt;&gt;0,D73/E73*Konstanten!$B$6,0)</f>
        <v>3199.9999999999995</v>
      </c>
      <c r="G73" s="28">
        <v>500</v>
      </c>
      <c r="H73" s="48">
        <f>(D73*Konstanten!$B$6)/2*Konstanten!$B$5</f>
        <v>960</v>
      </c>
      <c r="I73" s="28">
        <v>10</v>
      </c>
      <c r="J73" s="48">
        <f>I73*Konstanten!$B$4</f>
        <v>250</v>
      </c>
      <c r="K73" s="23">
        <v>1</v>
      </c>
      <c r="L73" s="48">
        <f t="shared" si="8"/>
        <v>4910</v>
      </c>
      <c r="M73" s="48">
        <f>L73/Konstanten!$B$8</f>
        <v>16.258278145695364</v>
      </c>
      <c r="N73" s="48">
        <v>100</v>
      </c>
      <c r="O73" s="68">
        <f>IF(P73&lt;&gt;0,(M73+N73)/P73,0)</f>
        <v>0.32293966151582043</v>
      </c>
      <c r="P73" s="13">
        <v>360</v>
      </c>
      <c r="Q73" s="13">
        <v>2</v>
      </c>
      <c r="R73" s="13">
        <v>1</v>
      </c>
      <c r="S73" s="13">
        <v>10</v>
      </c>
      <c r="T73" s="13">
        <v>0</v>
      </c>
      <c r="U73" s="13"/>
      <c r="V73" s="13"/>
      <c r="W73" s="13">
        <v>5</v>
      </c>
      <c r="X73" s="13">
        <v>1</v>
      </c>
      <c r="Y73" s="48">
        <f>(W73+U73+S73+Q73)*(O73)+((X73*W73+V73*U73+T73*S73+R73*Q73)*Konstanten!$B$7/60)</f>
        <v>8.289974245768947</v>
      </c>
      <c r="Z73" s="13"/>
      <c r="AA73" s="13">
        <v>121</v>
      </c>
      <c r="AB73" s="13"/>
      <c r="AC73" s="2">
        <f>Q73*R73+S73*T73+U73*V73+W73*X73</f>
        <v>7</v>
      </c>
    </row>
    <row r="74" spans="1:29" ht="12.75">
      <c r="A74" s="13">
        <v>68</v>
      </c>
      <c r="B74" s="13"/>
      <c r="C74" s="13"/>
      <c r="D74" s="28"/>
      <c r="E74" s="13"/>
      <c r="F74" s="48">
        <f>IF(E74&lt;&gt;0,D74/E74*Konstanten!$B$6,0)</f>
        <v>0</v>
      </c>
      <c r="G74" s="28"/>
      <c r="H74" s="48">
        <f>(D74*Konstanten!$B$6)/2*Konstanten!$B$5</f>
        <v>0</v>
      </c>
      <c r="I74" s="28"/>
      <c r="J74" s="48">
        <f>I74*Konstanten!$B$4</f>
        <v>0</v>
      </c>
      <c r="K74" s="23">
        <v>1</v>
      </c>
      <c r="L74" s="48">
        <f t="shared" si="8"/>
        <v>0</v>
      </c>
      <c r="M74" s="48">
        <f>L74/Konstanten!$B$8</f>
        <v>0</v>
      </c>
      <c r="N74" s="48">
        <v>0</v>
      </c>
      <c r="O74" s="68">
        <f t="shared" si="9"/>
        <v>0</v>
      </c>
      <c r="P74" s="13"/>
      <c r="Q74" s="13"/>
      <c r="R74" s="13"/>
      <c r="S74" s="13"/>
      <c r="T74" s="13"/>
      <c r="U74" s="13"/>
      <c r="V74" s="13"/>
      <c r="W74" s="13"/>
      <c r="X74" s="13"/>
      <c r="Y74" s="48">
        <f>(W74+U74+S74+Q74)*(O74)+((X74*W74+V74*U74+T74*S74+R74*Q74)*Konstanten!$B$7/60)</f>
        <v>0</v>
      </c>
      <c r="Z74" s="13"/>
      <c r="AA74" s="13"/>
      <c r="AB74" s="13"/>
      <c r="AC74" s="2">
        <f t="shared" si="3"/>
        <v>0</v>
      </c>
    </row>
    <row r="75" spans="1:29" ht="12.75">
      <c r="A75" s="13">
        <v>69</v>
      </c>
      <c r="B75" s="13"/>
      <c r="C75" s="13"/>
      <c r="D75" s="28"/>
      <c r="E75" s="13"/>
      <c r="F75" s="48">
        <f>IF(E75&lt;&gt;0,D75/E75*Konstanten!$B$6,0)</f>
        <v>0</v>
      </c>
      <c r="G75" s="28"/>
      <c r="H75" s="48">
        <f>(D75*Konstanten!$B$6)/2*Konstanten!$B$5</f>
        <v>0</v>
      </c>
      <c r="I75" s="28"/>
      <c r="J75" s="48">
        <f>I75*Konstanten!$B$4</f>
        <v>0</v>
      </c>
      <c r="K75" s="23">
        <v>1</v>
      </c>
      <c r="L75" s="48">
        <f aca="true" t="shared" si="10" ref="L75:L80">SUM(F75,G75,H75,J75)*K75</f>
        <v>0</v>
      </c>
      <c r="M75" s="48">
        <f>L75/Konstanten!$B$8</f>
        <v>0</v>
      </c>
      <c r="N75" s="48">
        <v>0</v>
      </c>
      <c r="O75" s="68">
        <f t="shared" si="9"/>
        <v>0</v>
      </c>
      <c r="P75" s="13"/>
      <c r="Q75" s="13"/>
      <c r="R75" s="13"/>
      <c r="S75" s="13"/>
      <c r="T75" s="13"/>
      <c r="U75" s="13"/>
      <c r="V75" s="13"/>
      <c r="W75" s="13"/>
      <c r="X75" s="13"/>
      <c r="Y75" s="48">
        <f>(W75+U75+S75+Q75)*(O75)+((X75*W75+V75*U75+T75*S75+R75*Q75)*Konstanten!$B$7/60)</f>
        <v>0</v>
      </c>
      <c r="Z75" s="13"/>
      <c r="AA75" s="13"/>
      <c r="AB75" s="13"/>
      <c r="AC75" s="2">
        <f aca="true" t="shared" si="11" ref="AC75:AC81">Q75*R75+S75*T75+U75*V75+W75*X75</f>
        <v>0</v>
      </c>
    </row>
    <row r="76" spans="1:29" ht="12.75">
      <c r="A76" s="13">
        <v>70</v>
      </c>
      <c r="B76" s="13"/>
      <c r="C76" s="13"/>
      <c r="D76" s="28"/>
      <c r="E76" s="13"/>
      <c r="F76" s="48">
        <f>IF(E76&lt;&gt;0,D76/E76*Konstanten!$B$6,0)</f>
        <v>0</v>
      </c>
      <c r="G76" s="28"/>
      <c r="H76" s="48">
        <f>(D76*Konstanten!$B$6)/2*Konstanten!$B$5</f>
        <v>0</v>
      </c>
      <c r="I76" s="28"/>
      <c r="J76" s="48">
        <f>I76*Konstanten!$B$4</f>
        <v>0</v>
      </c>
      <c r="K76" s="23">
        <v>1</v>
      </c>
      <c r="L76" s="48">
        <f t="shared" si="10"/>
        <v>0</v>
      </c>
      <c r="M76" s="48">
        <f>L76/Konstanten!$B$8</f>
        <v>0</v>
      </c>
      <c r="N76" s="48">
        <v>0</v>
      </c>
      <c r="O76" s="68">
        <f t="shared" si="9"/>
        <v>0</v>
      </c>
      <c r="P76" s="13"/>
      <c r="Q76" s="13"/>
      <c r="R76" s="13"/>
      <c r="S76" s="13"/>
      <c r="T76" s="13"/>
      <c r="U76" s="13"/>
      <c r="V76" s="13"/>
      <c r="W76" s="13"/>
      <c r="X76" s="13"/>
      <c r="Y76" s="48">
        <f>(W76+U76+S76+Q76)*(O76)+((X76*W76+V76*U76+T76*S76+R76*Q76)*Konstanten!$B$7/60)</f>
        <v>0</v>
      </c>
      <c r="Z76" s="13"/>
      <c r="AA76" s="13"/>
      <c r="AB76" s="13"/>
      <c r="AC76" s="2">
        <f t="shared" si="11"/>
        <v>0</v>
      </c>
    </row>
    <row r="77" spans="1:29" ht="12.75">
      <c r="A77" s="13">
        <v>71</v>
      </c>
      <c r="B77" s="13"/>
      <c r="C77" s="13"/>
      <c r="D77" s="28"/>
      <c r="E77" s="13"/>
      <c r="F77" s="48">
        <f>IF(E77&lt;&gt;0,D77/E77*Konstanten!$B$6,0)</f>
        <v>0</v>
      </c>
      <c r="G77" s="28"/>
      <c r="H77" s="48">
        <f>(D77*Konstanten!$B$6)/2*Konstanten!$B$5</f>
        <v>0</v>
      </c>
      <c r="I77" s="28"/>
      <c r="J77" s="48">
        <f>I77*Konstanten!$B$4</f>
        <v>0</v>
      </c>
      <c r="K77" s="23">
        <v>1</v>
      </c>
      <c r="L77" s="48">
        <f t="shared" si="10"/>
        <v>0</v>
      </c>
      <c r="M77" s="48">
        <f>L77/Konstanten!$B$8</f>
        <v>0</v>
      </c>
      <c r="N77" s="48">
        <v>0</v>
      </c>
      <c r="O77" s="68">
        <f t="shared" si="9"/>
        <v>0</v>
      </c>
      <c r="P77" s="13"/>
      <c r="Q77" s="13"/>
      <c r="R77" s="13"/>
      <c r="S77" s="13"/>
      <c r="T77" s="13"/>
      <c r="U77" s="13"/>
      <c r="V77" s="13"/>
      <c r="W77" s="13"/>
      <c r="X77" s="13"/>
      <c r="Y77" s="48">
        <f>(W77+U77+S77+Q77)*(O77)+((X77*W77+V77*U77+T77*S77+R77*Q77)*Konstanten!$B$7/60)</f>
        <v>0</v>
      </c>
      <c r="Z77" s="13"/>
      <c r="AA77" s="13"/>
      <c r="AB77" s="13"/>
      <c r="AC77" s="2">
        <f t="shared" si="11"/>
        <v>0</v>
      </c>
    </row>
    <row r="78" spans="1:29" ht="12.75">
      <c r="A78" s="13">
        <v>72</v>
      </c>
      <c r="B78" s="13"/>
      <c r="C78" s="13"/>
      <c r="D78" s="28"/>
      <c r="E78" s="13"/>
      <c r="F78" s="48">
        <f>IF(E78&lt;&gt;0,D78/E78*Konstanten!$B$6,0)</f>
        <v>0</v>
      </c>
      <c r="G78" s="28"/>
      <c r="H78" s="48">
        <f>(D78*Konstanten!$B$6)/2*Konstanten!$B$5</f>
        <v>0</v>
      </c>
      <c r="I78" s="28"/>
      <c r="J78" s="48">
        <f>I78*Konstanten!$B$4</f>
        <v>0</v>
      </c>
      <c r="K78" s="23">
        <v>1</v>
      </c>
      <c r="L78" s="48">
        <f t="shared" si="10"/>
        <v>0</v>
      </c>
      <c r="M78" s="48">
        <f>L78/Konstanten!$B$8</f>
        <v>0</v>
      </c>
      <c r="N78" s="48">
        <v>0</v>
      </c>
      <c r="O78" s="68">
        <f t="shared" si="9"/>
        <v>0</v>
      </c>
      <c r="P78" s="13"/>
      <c r="Q78" s="13"/>
      <c r="R78" s="13"/>
      <c r="S78" s="13"/>
      <c r="T78" s="13"/>
      <c r="U78" s="13"/>
      <c r="V78" s="13"/>
      <c r="W78" s="13"/>
      <c r="X78" s="13"/>
      <c r="Y78" s="48">
        <f>(W78+U78+S78+Q78)*(O78)+((X78*W78+V78*U78+T78*S78+R78*Q78)*Konstanten!$B$7/60)</f>
        <v>0</v>
      </c>
      <c r="Z78" s="13"/>
      <c r="AA78" s="13"/>
      <c r="AB78" s="13"/>
      <c r="AC78" s="2">
        <f t="shared" si="11"/>
        <v>0</v>
      </c>
    </row>
    <row r="79" spans="1:29" ht="12.75">
      <c r="A79" s="13">
        <v>73</v>
      </c>
      <c r="B79" s="13"/>
      <c r="C79" s="13"/>
      <c r="D79" s="28"/>
      <c r="E79" s="13"/>
      <c r="F79" s="48">
        <f>IF(E79&lt;&gt;0,D79/E79*Konstanten!$B$6,0)</f>
        <v>0</v>
      </c>
      <c r="G79" s="28"/>
      <c r="H79" s="48">
        <f>(D79*Konstanten!$B$6)/2*Konstanten!$B$5</f>
        <v>0</v>
      </c>
      <c r="I79" s="28"/>
      <c r="J79" s="48">
        <f>I79*Konstanten!$B$4</f>
        <v>0</v>
      </c>
      <c r="K79" s="23">
        <v>1</v>
      </c>
      <c r="L79" s="48">
        <f t="shared" si="10"/>
        <v>0</v>
      </c>
      <c r="M79" s="48">
        <f>L79/Konstanten!$B$8</f>
        <v>0</v>
      </c>
      <c r="N79" s="48">
        <v>0</v>
      </c>
      <c r="O79" s="68">
        <f t="shared" si="9"/>
        <v>0</v>
      </c>
      <c r="P79" s="13"/>
      <c r="Q79" s="13"/>
      <c r="R79" s="13"/>
      <c r="S79" s="13"/>
      <c r="T79" s="13"/>
      <c r="U79" s="13"/>
      <c r="V79" s="13"/>
      <c r="W79" s="13"/>
      <c r="X79" s="13"/>
      <c r="Y79" s="48">
        <f>(W79+U79+S79+Q79)*(O79)+((X79*W79+V79*U79+T79*S79+R79*Q79)*Konstanten!$B$7/60)</f>
        <v>0</v>
      </c>
      <c r="Z79" s="13"/>
      <c r="AA79" s="13"/>
      <c r="AB79" s="13"/>
      <c r="AC79" s="2">
        <f t="shared" si="11"/>
        <v>0</v>
      </c>
    </row>
    <row r="80" spans="1:29" ht="12.75">
      <c r="A80" s="13">
        <v>74</v>
      </c>
      <c r="B80" s="13"/>
      <c r="C80" s="13"/>
      <c r="D80" s="28"/>
      <c r="E80" s="13"/>
      <c r="F80" s="48">
        <f>IF(E80&lt;&gt;0,D80/E80*Konstanten!$B$6,0)</f>
        <v>0</v>
      </c>
      <c r="G80" s="28"/>
      <c r="H80" s="48">
        <f>(D80*Konstanten!$B$6)/2*Konstanten!$B$5</f>
        <v>0</v>
      </c>
      <c r="I80" s="28"/>
      <c r="J80" s="48">
        <f>I80*Konstanten!$B$4</f>
        <v>0</v>
      </c>
      <c r="K80" s="23">
        <v>1</v>
      </c>
      <c r="L80" s="48">
        <f t="shared" si="10"/>
        <v>0</v>
      </c>
      <c r="M80" s="48">
        <f>L80/Konstanten!$B$8</f>
        <v>0</v>
      </c>
      <c r="N80" s="48">
        <v>0</v>
      </c>
      <c r="O80" s="68">
        <f t="shared" si="9"/>
        <v>0</v>
      </c>
      <c r="P80" s="13"/>
      <c r="Q80" s="13"/>
      <c r="R80" s="13"/>
      <c r="S80" s="13"/>
      <c r="T80" s="13"/>
      <c r="U80" s="13"/>
      <c r="V80" s="13"/>
      <c r="W80" s="13"/>
      <c r="X80" s="13"/>
      <c r="Y80" s="48">
        <f>(W80+U80+S80+Q80)*(O80)+((X80*W80+V80*U80+T80*S80+R80*Q80)*Konstanten!$B$7/60)</f>
        <v>0</v>
      </c>
      <c r="Z80" s="13"/>
      <c r="AA80" s="13"/>
      <c r="AB80" s="13"/>
      <c r="AC80" s="2">
        <f t="shared" si="11"/>
        <v>0</v>
      </c>
    </row>
    <row r="81" spans="1:29" ht="12.75">
      <c r="A81" s="13">
        <v>75</v>
      </c>
      <c r="B81" s="13" t="s">
        <v>118</v>
      </c>
      <c r="C81" s="13">
        <v>2100400</v>
      </c>
      <c r="D81" s="28">
        <v>5000</v>
      </c>
      <c r="E81" s="13">
        <v>20</v>
      </c>
      <c r="F81" s="48">
        <f>IF(E81&lt;&gt;0,D81/E81*Konstanten!$B$6,0)</f>
        <v>300</v>
      </c>
      <c r="G81" s="28">
        <v>250</v>
      </c>
      <c r="H81" s="48">
        <f>(D81*Konstanten!$B$6)/2*Konstanten!$B$5</f>
        <v>120</v>
      </c>
      <c r="I81" s="28">
        <v>6</v>
      </c>
      <c r="J81" s="48">
        <f>I81*Konstanten!$B$4</f>
        <v>150</v>
      </c>
      <c r="K81" s="23">
        <v>0.01</v>
      </c>
      <c r="L81" s="48">
        <f>SUM(F81,G81,H81,J81)*K81</f>
        <v>8.2</v>
      </c>
      <c r="M81" s="48">
        <f>L81/Konstanten!$B$8</f>
        <v>0.0271523178807947</v>
      </c>
      <c r="N81" s="48">
        <v>0</v>
      </c>
      <c r="O81" s="68">
        <f t="shared" si="9"/>
        <v>5.656732891832229E-05</v>
      </c>
      <c r="P81" s="13">
        <v>480</v>
      </c>
      <c r="Q81" s="13">
        <v>1</v>
      </c>
      <c r="R81" s="13">
        <v>1</v>
      </c>
      <c r="S81" s="13"/>
      <c r="T81" s="13"/>
      <c r="U81" s="13"/>
      <c r="V81" s="13"/>
      <c r="W81" s="13">
        <v>5</v>
      </c>
      <c r="X81" s="13">
        <v>1</v>
      </c>
      <c r="Y81" s="48">
        <f>(W81+U81+S81+Q81)*(O81)+((X81*W81+V81*U81+T81*S81+R81*Q81)*Konstanten!$B$7/60)</f>
        <v>2.40033940397351</v>
      </c>
      <c r="Z81" s="13">
        <v>1</v>
      </c>
      <c r="AA81" s="13"/>
      <c r="AB81" s="13"/>
      <c r="AC81" s="2">
        <f t="shared" si="11"/>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R28"/>
  <sheetViews>
    <sheetView zoomScale="85" zoomScaleNormal="85" zoomScalePageLayoutView="0" workbookViewId="0" topLeftCell="A1">
      <selection activeCell="A23" sqref="A23"/>
    </sheetView>
  </sheetViews>
  <sheetFormatPr defaultColWidth="11.421875" defaultRowHeight="12.75"/>
  <cols>
    <col min="1" max="1" width="4.7109375" style="0" customWidth="1"/>
    <col min="2" max="2" width="20.00390625" style="66" customWidth="1"/>
    <col min="3" max="3" width="8.140625" style="0" customWidth="1"/>
    <col min="4" max="4" width="9.140625" style="0" customWidth="1"/>
    <col min="5" max="5" width="6.421875" style="0" customWidth="1"/>
    <col min="6" max="6" width="9.28125" style="0" customWidth="1"/>
    <col min="7" max="7" width="15.140625" style="0" customWidth="1"/>
    <col min="8" max="8" width="11.140625" style="0" customWidth="1"/>
    <col min="9" max="9" width="9.7109375" style="0" customWidth="1"/>
    <col min="10" max="10" width="11.28125" style="0" customWidth="1"/>
    <col min="11" max="11" width="7.8515625" style="0" customWidth="1"/>
    <col min="12" max="12" width="7.7109375" style="0" customWidth="1"/>
    <col min="13" max="13" width="9.421875" style="0" customWidth="1"/>
    <col min="14" max="14" width="10.140625" style="0" customWidth="1"/>
    <col min="15" max="15" width="7.8515625" style="0" customWidth="1"/>
    <col min="16" max="57" width="11.140625" style="0" customWidth="1"/>
    <col min="58" max="58" width="27.00390625" style="0" customWidth="1"/>
    <col min="59" max="65" width="11.140625" style="0" customWidth="1"/>
    <col min="66" max="66" width="12.8515625" style="0" customWidth="1"/>
    <col min="67" max="81" width="11.140625" style="0" customWidth="1"/>
    <col min="82" max="82" width="12.28125" style="0" customWidth="1"/>
    <col min="83" max="96" width="11.140625" style="0" customWidth="1"/>
  </cols>
  <sheetData>
    <row r="1" ht="22.5" customHeight="1">
      <c r="A1" s="67" t="s">
        <v>10</v>
      </c>
    </row>
    <row r="2" spans="1:96" ht="12.75">
      <c r="A2" s="29"/>
      <c r="B2" s="29"/>
      <c r="C2" s="29"/>
      <c r="D2" s="29"/>
      <c r="E2" s="29"/>
      <c r="F2" s="29"/>
      <c r="G2" s="29"/>
      <c r="H2" s="29"/>
      <c r="I2" s="29"/>
      <c r="J2" s="29"/>
      <c r="K2" s="53"/>
      <c r="L2" s="43"/>
      <c r="M2" s="29"/>
      <c r="N2" s="29"/>
      <c r="O2" s="29"/>
      <c r="P2" s="29"/>
      <c r="Q2" s="30" t="s">
        <v>148</v>
      </c>
      <c r="R2" s="19"/>
      <c r="S2" s="31" t="s">
        <v>73</v>
      </c>
      <c r="T2" s="31" t="s">
        <v>73</v>
      </c>
      <c r="U2" s="31" t="s">
        <v>56</v>
      </c>
      <c r="V2" s="31" t="s">
        <v>96</v>
      </c>
      <c r="W2" s="31" t="s">
        <v>97</v>
      </c>
      <c r="X2" s="19"/>
      <c r="Y2" s="19" t="s">
        <v>149</v>
      </c>
      <c r="Z2" s="19"/>
      <c r="AA2" s="31" t="s">
        <v>73</v>
      </c>
      <c r="AB2" s="31" t="s">
        <v>73</v>
      </c>
      <c r="AC2" s="31" t="s">
        <v>56</v>
      </c>
      <c r="AD2" s="31" t="s">
        <v>96</v>
      </c>
      <c r="AE2" s="31" t="s">
        <v>97</v>
      </c>
      <c r="AF2" s="19"/>
      <c r="AG2" s="19" t="s">
        <v>157</v>
      </c>
      <c r="AH2" s="19"/>
      <c r="AI2" s="31" t="s">
        <v>73</v>
      </c>
      <c r="AJ2" s="31" t="s">
        <v>73</v>
      </c>
      <c r="AK2" s="31" t="s">
        <v>56</v>
      </c>
      <c r="AL2" s="31" t="s">
        <v>96</v>
      </c>
      <c r="AM2" s="31" t="s">
        <v>97</v>
      </c>
      <c r="AN2" s="19"/>
      <c r="AO2" s="19" t="s">
        <v>156</v>
      </c>
      <c r="AP2" s="19"/>
      <c r="AQ2" s="31" t="s">
        <v>73</v>
      </c>
      <c r="AR2" s="31" t="s">
        <v>73</v>
      </c>
      <c r="AS2" s="31" t="s">
        <v>56</v>
      </c>
      <c r="AT2" s="31" t="s">
        <v>96</v>
      </c>
      <c r="AU2" s="31" t="s">
        <v>97</v>
      </c>
      <c r="AV2" s="19"/>
      <c r="AW2" s="19" t="s">
        <v>155</v>
      </c>
      <c r="AX2" s="19"/>
      <c r="AY2" s="31" t="s">
        <v>73</v>
      </c>
      <c r="AZ2" s="31" t="s">
        <v>73</v>
      </c>
      <c r="BA2" s="31" t="s">
        <v>56</v>
      </c>
      <c r="BB2" s="31" t="s">
        <v>96</v>
      </c>
      <c r="BC2" s="31" t="s">
        <v>97</v>
      </c>
      <c r="BD2" s="19"/>
      <c r="BE2" s="19" t="s">
        <v>154</v>
      </c>
      <c r="BF2" s="19"/>
      <c r="BG2" s="31" t="s">
        <v>73</v>
      </c>
      <c r="BH2" s="31" t="s">
        <v>73</v>
      </c>
      <c r="BI2" s="31" t="s">
        <v>56</v>
      </c>
      <c r="BJ2" s="31" t="s">
        <v>96</v>
      </c>
      <c r="BK2" s="31" t="s">
        <v>97</v>
      </c>
      <c r="BL2" s="19"/>
      <c r="BM2" s="19" t="s">
        <v>153</v>
      </c>
      <c r="BN2" s="19"/>
      <c r="BO2" s="31" t="s">
        <v>73</v>
      </c>
      <c r="BP2" s="31" t="s">
        <v>73</v>
      </c>
      <c r="BQ2" s="31" t="s">
        <v>56</v>
      </c>
      <c r="BR2" s="31" t="s">
        <v>96</v>
      </c>
      <c r="BS2" s="31" t="s">
        <v>97</v>
      </c>
      <c r="BT2" s="19"/>
      <c r="BU2" s="19" t="s">
        <v>152</v>
      </c>
      <c r="BV2" s="19"/>
      <c r="BW2" s="31" t="s">
        <v>73</v>
      </c>
      <c r="BX2" s="31" t="s">
        <v>73</v>
      </c>
      <c r="BY2" s="31" t="s">
        <v>56</v>
      </c>
      <c r="BZ2" s="31" t="s">
        <v>96</v>
      </c>
      <c r="CA2" s="31" t="s">
        <v>97</v>
      </c>
      <c r="CB2" s="19"/>
      <c r="CC2" s="19" t="s">
        <v>151</v>
      </c>
      <c r="CD2" s="19"/>
      <c r="CE2" s="31" t="s">
        <v>73</v>
      </c>
      <c r="CF2" s="31" t="s">
        <v>73</v>
      </c>
      <c r="CG2" s="31" t="s">
        <v>56</v>
      </c>
      <c r="CH2" s="31" t="s">
        <v>96</v>
      </c>
      <c r="CI2" s="31" t="s">
        <v>97</v>
      </c>
      <c r="CJ2" s="19"/>
      <c r="CK2" s="19" t="s">
        <v>150</v>
      </c>
      <c r="CL2" s="19"/>
      <c r="CM2" s="31" t="s">
        <v>73</v>
      </c>
      <c r="CN2" s="31" t="s">
        <v>73</v>
      </c>
      <c r="CO2" s="31" t="s">
        <v>56</v>
      </c>
      <c r="CP2" s="31" t="s">
        <v>96</v>
      </c>
      <c r="CQ2" s="31" t="s">
        <v>97</v>
      </c>
      <c r="CR2" s="19"/>
    </row>
    <row r="3" spans="1:96" ht="13.5" thickBot="1">
      <c r="A3" s="55" t="s">
        <v>38</v>
      </c>
      <c r="B3" s="55" t="s">
        <v>39</v>
      </c>
      <c r="C3" s="55" t="s">
        <v>17</v>
      </c>
      <c r="D3" s="55" t="s">
        <v>99</v>
      </c>
      <c r="E3" s="55" t="s">
        <v>128</v>
      </c>
      <c r="F3" s="56" t="s">
        <v>100</v>
      </c>
      <c r="G3" s="56" t="s">
        <v>110</v>
      </c>
      <c r="H3" s="32" t="s">
        <v>101</v>
      </c>
      <c r="I3" s="34" t="s">
        <v>102</v>
      </c>
      <c r="J3" s="32" t="s">
        <v>1</v>
      </c>
      <c r="K3" s="32" t="s">
        <v>104</v>
      </c>
      <c r="L3" s="32" t="s">
        <v>56</v>
      </c>
      <c r="M3" s="32" t="s">
        <v>112</v>
      </c>
      <c r="N3" s="33" t="s">
        <v>129</v>
      </c>
      <c r="O3" s="32" t="s">
        <v>103</v>
      </c>
      <c r="P3" s="32" t="s">
        <v>105</v>
      </c>
      <c r="Q3" s="32" t="s">
        <v>38</v>
      </c>
      <c r="R3" s="32" t="s">
        <v>39</v>
      </c>
      <c r="S3" s="32" t="s">
        <v>106</v>
      </c>
      <c r="T3" s="32" t="s">
        <v>20</v>
      </c>
      <c r="U3" s="32" t="s">
        <v>107</v>
      </c>
      <c r="V3" s="32" t="s">
        <v>93</v>
      </c>
      <c r="W3" s="32" t="s">
        <v>108</v>
      </c>
      <c r="X3" s="32" t="s">
        <v>109</v>
      </c>
      <c r="Y3" s="32" t="s">
        <v>38</v>
      </c>
      <c r="Z3" s="32" t="s">
        <v>39</v>
      </c>
      <c r="AA3" s="32" t="s">
        <v>106</v>
      </c>
      <c r="AB3" s="32" t="s">
        <v>20</v>
      </c>
      <c r="AC3" s="32" t="s">
        <v>107</v>
      </c>
      <c r="AD3" s="32" t="s">
        <v>93</v>
      </c>
      <c r="AE3" s="32" t="s">
        <v>108</v>
      </c>
      <c r="AF3" s="32" t="s">
        <v>109</v>
      </c>
      <c r="AG3" s="32" t="s">
        <v>38</v>
      </c>
      <c r="AH3" s="32" t="s">
        <v>39</v>
      </c>
      <c r="AI3" s="32" t="s">
        <v>106</v>
      </c>
      <c r="AJ3" s="32" t="s">
        <v>20</v>
      </c>
      <c r="AK3" s="32" t="s">
        <v>107</v>
      </c>
      <c r="AL3" s="32" t="s">
        <v>93</v>
      </c>
      <c r="AM3" s="32" t="s">
        <v>108</v>
      </c>
      <c r="AN3" s="32" t="s">
        <v>109</v>
      </c>
      <c r="AO3" s="32" t="s">
        <v>38</v>
      </c>
      <c r="AP3" s="32" t="s">
        <v>39</v>
      </c>
      <c r="AQ3" s="32" t="s">
        <v>106</v>
      </c>
      <c r="AR3" s="32" t="s">
        <v>20</v>
      </c>
      <c r="AS3" s="32" t="s">
        <v>107</v>
      </c>
      <c r="AT3" s="32" t="s">
        <v>93</v>
      </c>
      <c r="AU3" s="32" t="s">
        <v>108</v>
      </c>
      <c r="AV3" s="32" t="s">
        <v>109</v>
      </c>
      <c r="AW3" s="32" t="s">
        <v>38</v>
      </c>
      <c r="AX3" s="32" t="s">
        <v>39</v>
      </c>
      <c r="AY3" s="32" t="s">
        <v>106</v>
      </c>
      <c r="AZ3" s="32" t="s">
        <v>20</v>
      </c>
      <c r="BA3" s="32" t="s">
        <v>107</v>
      </c>
      <c r="BB3" s="32" t="s">
        <v>93</v>
      </c>
      <c r="BC3" s="32" t="s">
        <v>108</v>
      </c>
      <c r="BD3" s="32" t="s">
        <v>109</v>
      </c>
      <c r="BE3" s="32" t="s">
        <v>38</v>
      </c>
      <c r="BF3" s="32" t="s">
        <v>39</v>
      </c>
      <c r="BG3" s="32" t="s">
        <v>106</v>
      </c>
      <c r="BH3" s="32" t="s">
        <v>20</v>
      </c>
      <c r="BI3" s="32" t="s">
        <v>107</v>
      </c>
      <c r="BJ3" s="32" t="s">
        <v>93</v>
      </c>
      <c r="BK3" s="32" t="s">
        <v>108</v>
      </c>
      <c r="BL3" s="32" t="s">
        <v>109</v>
      </c>
      <c r="BM3" s="32" t="s">
        <v>38</v>
      </c>
      <c r="BN3" s="32" t="s">
        <v>39</v>
      </c>
      <c r="BO3" s="32" t="s">
        <v>106</v>
      </c>
      <c r="BP3" s="32" t="s">
        <v>20</v>
      </c>
      <c r="BQ3" s="32" t="s">
        <v>107</v>
      </c>
      <c r="BR3" s="32" t="s">
        <v>93</v>
      </c>
      <c r="BS3" s="32" t="s">
        <v>108</v>
      </c>
      <c r="BT3" s="32" t="s">
        <v>109</v>
      </c>
      <c r="BU3" s="32" t="s">
        <v>38</v>
      </c>
      <c r="BV3" s="32" t="s">
        <v>39</v>
      </c>
      <c r="BW3" s="32" t="s">
        <v>106</v>
      </c>
      <c r="BX3" s="32" t="s">
        <v>20</v>
      </c>
      <c r="BY3" s="32" t="s">
        <v>107</v>
      </c>
      <c r="BZ3" s="32" t="s">
        <v>93</v>
      </c>
      <c r="CA3" s="32" t="s">
        <v>108</v>
      </c>
      <c r="CB3" s="32" t="s">
        <v>109</v>
      </c>
      <c r="CC3" s="32" t="s">
        <v>38</v>
      </c>
      <c r="CD3" s="32" t="s">
        <v>39</v>
      </c>
      <c r="CE3" s="32" t="s">
        <v>106</v>
      </c>
      <c r="CF3" s="32" t="s">
        <v>20</v>
      </c>
      <c r="CG3" s="32" t="s">
        <v>107</v>
      </c>
      <c r="CH3" s="32" t="s">
        <v>93</v>
      </c>
      <c r="CI3" s="32" t="s">
        <v>108</v>
      </c>
      <c r="CJ3" s="32" t="s">
        <v>109</v>
      </c>
      <c r="CK3" s="32" t="s">
        <v>38</v>
      </c>
      <c r="CL3" s="32" t="s">
        <v>39</v>
      </c>
      <c r="CM3" s="32" t="s">
        <v>106</v>
      </c>
      <c r="CN3" s="32" t="s">
        <v>20</v>
      </c>
      <c r="CO3" s="32" t="s">
        <v>107</v>
      </c>
      <c r="CP3" s="32" t="s">
        <v>93</v>
      </c>
      <c r="CQ3" s="32" t="s">
        <v>108</v>
      </c>
      <c r="CR3" s="32" t="s">
        <v>109</v>
      </c>
    </row>
    <row r="4" spans="1:96" ht="12.75">
      <c r="A4" s="35">
        <v>1</v>
      </c>
      <c r="B4" s="65" t="s">
        <v>147</v>
      </c>
      <c r="C4" s="36">
        <v>1080</v>
      </c>
      <c r="D4" s="44">
        <v>0.07</v>
      </c>
      <c r="E4" s="37">
        <v>0.12</v>
      </c>
      <c r="F4" s="50">
        <v>0.3</v>
      </c>
      <c r="G4" s="54">
        <f>F4-F4*Konstanten!$B$3</f>
        <v>0.27899999999999997</v>
      </c>
      <c r="H4" s="38">
        <f>IF(C4&gt;0,C4*G4-(C4*G4*E4)-L4,"")</f>
        <v>139.17878507259957</v>
      </c>
      <c r="I4" s="39">
        <f>IF(C4&gt;0,H4/C4,0)</f>
        <v>0.12886924543759218</v>
      </c>
      <c r="J4" s="57">
        <f>IF(K4&lt;&gt;0,1-K4/G4,"")</f>
        <v>0.5818969370523017</v>
      </c>
      <c r="K4" s="45">
        <f>IF(C4&gt;0,L4/C4,0)</f>
        <v>0.11665075456240782</v>
      </c>
      <c r="L4" s="38">
        <f>SUM(N4,X4,AF4,AN4,AV4,BD4,BL4,BT4,CB4,CJ4,CR4)</f>
        <v>125.98281492740045</v>
      </c>
      <c r="M4" s="40">
        <f>C4*D4</f>
        <v>75.60000000000001</v>
      </c>
      <c r="N4" s="49">
        <f>IF(P4&lt;&gt;0,VLOOKUP(P4,Rezepturen!$A$4:$BU$77,3,FALSE)*M4,0)</f>
        <v>46.16874418604652</v>
      </c>
      <c r="O4" s="41">
        <f>IF(C4&gt;0,N4/(C4*G4),0)</f>
        <v>0.1532216387430191</v>
      </c>
      <c r="P4" s="35">
        <v>1</v>
      </c>
      <c r="Q4" s="35">
        <v>2</v>
      </c>
      <c r="R4" s="40" t="str">
        <f>IF(Q4&lt;&gt;0,VLOOKUP(Q4,'Masch-Tät'!$A$6:$AC$271,2),0)</f>
        <v>Rezeptur Verwiegung</v>
      </c>
      <c r="S4" s="35">
        <v>5</v>
      </c>
      <c r="T4" s="35"/>
      <c r="U4" s="42">
        <f>IF(Q4&lt;&gt;0,W4/VLOOKUP(Q4,'Masch-Tät'!$A$6:$AG$271,25)*(VLOOKUP(Q4,'Masch-Tät'!$A$6:$AG$271,15)+(VLOOKUP(Q4,'Masch-Tät'!$A$6:$AG$271,26)*(Konstanten!$B$7/60))),0)</f>
        <v>0.4023040838852097</v>
      </c>
      <c r="V4" s="42">
        <f>IF(S4&lt;&gt;0,(S4*U4),(U4*$C4*T4))</f>
        <v>2.0115204194260485</v>
      </c>
      <c r="W4" s="42">
        <f>IF(Q4&lt;&gt;0,VLOOKUP(Q4,'Masch-Tät'!$A$6:$AG$271,25)*ROUND(IF(VLOOKUP(Q4,'Masch-Tät'!$A$6:$AG$271,27)&lt;&gt;0,$C4/VLOOKUP(Q4,'Masch-Tät'!$A$6:$AG$271,27),IF(VLOOKUP(Q4,'Masch-Tät'!$A$6:$AG$271,28)&lt;&gt;0,$M4/VLOOKUP(Q4,'Masch-Tät'!$A$6:$AG$271,28),0))+0.5,0))</f>
        <v>0.8046081677704194</v>
      </c>
      <c r="X4" s="42">
        <f>SUM(V4:W4)</f>
        <v>2.816128587196468</v>
      </c>
      <c r="Y4" s="35">
        <v>3</v>
      </c>
      <c r="Z4" s="40" t="str">
        <f>IF(Y4&lt;&gt;0,VLOOKUP(Y4,'Masch-Tät'!$A$6:$AC$271,2),0)</f>
        <v>Kneter</v>
      </c>
      <c r="AA4" s="35">
        <v>10</v>
      </c>
      <c r="AB4" s="35"/>
      <c r="AC4" s="42">
        <f>IF(Y4&lt;&gt;0,AE4/VLOOKUP(Y4,'Masch-Tät'!$A$6:$AG$271,25)*(VLOOKUP(Y4,'Masch-Tät'!$A$6:$AG$271,15)+(VLOOKUP(Y4,'Masch-Tät'!$A$6:$AG$271,26)*(Konstanten!$B$7/60))),0)</f>
        <v>0.05656732891832229</v>
      </c>
      <c r="AD4" s="42">
        <f>IF(AA4&lt;&gt;0,(AA4*AC4),(AC4*$C4*AB4))</f>
        <v>0.5656732891832229</v>
      </c>
      <c r="AE4" s="42">
        <f>IF(Y4&lt;&gt;0,VLOOKUP(Y4,'Masch-Tät'!$A$6:$AG$271,25)*ROUND(IF(VLOOKUP(Y4,'Masch-Tät'!$A$6:$AG$271,27)&lt;&gt;0,$C4/VLOOKUP(Y4,'Masch-Tät'!$A$6:$AG$271,27),IF(VLOOKUP(Y4,'Masch-Tät'!$A$6:$AG$271,28)&lt;&gt;0,$M4/VLOOKUP(Y4,'Masch-Tät'!$A$6:$AG$271,28),0))+0.5,0))</f>
        <v>0.9131346578366446</v>
      </c>
      <c r="AF4" s="42">
        <f>SUM(AD4:AE4)</f>
        <v>1.4788079470198676</v>
      </c>
      <c r="AG4" s="35">
        <v>4</v>
      </c>
      <c r="AH4" s="40" t="str">
        <f>IF(AG4&lt;&gt;0,VLOOKUP(AG4,'Masch-Tät'!$A$6:$AC$271,2),0)</f>
        <v>Teigruhe</v>
      </c>
      <c r="AI4" s="35">
        <v>45</v>
      </c>
      <c r="AJ4" s="35"/>
      <c r="AK4" s="42">
        <f>IF(AG4&lt;&gt;0,AM4/VLOOKUP(AG4,'Masch-Tät'!$A$6:$AG$271,25)*(VLOOKUP(AG4,'Masch-Tät'!$A$6:$AG$271,15)+(VLOOKUP(AG4,'Masch-Tät'!$A$6:$AG$271,26)*(Konstanten!$B$7/60))),0)</f>
        <v>0</v>
      </c>
      <c r="AL4" s="42">
        <f>IF(AI4&lt;&gt;0,(AI4*AK4),(AK4*$C4*AJ4))</f>
        <v>0</v>
      </c>
      <c r="AM4" s="42">
        <f>IF(AG4&lt;&gt;0,VLOOKUP(AG4,'Masch-Tät'!$A$6:$AG$271,25)*ROUND(IF(VLOOKUP(AG4,'Masch-Tät'!$A$6:$AG$271,27)&lt;&gt;0,$C4/VLOOKUP(AG4,'Masch-Tät'!$A$6:$AG$271,27),IF(VLOOKUP(AG4,'Masch-Tät'!$A$6:$AG$271,28)&lt;&gt;0,$M4/VLOOKUP(AG4,'Masch-Tät'!$A$6:$AG$271,28),0))+0.5,0))</f>
        <v>0.8</v>
      </c>
      <c r="AN4" s="42">
        <f>SUM(AL4:AM4)</f>
        <v>0.8</v>
      </c>
      <c r="AO4" s="35">
        <v>6</v>
      </c>
      <c r="AP4" s="40" t="str">
        <f>IF(AO4&lt;&gt;0,VLOOKUP(AO4,'Masch-Tät'!$A$6:$AC$271,2),0)</f>
        <v>Teigstränge formen</v>
      </c>
      <c r="AQ4" s="35"/>
      <c r="AR4" s="35">
        <v>0.015</v>
      </c>
      <c r="AS4" s="42">
        <f>IF(AO4&lt;&gt;0,AU4/VLOOKUP(AO4,'Masch-Tät'!$A$6:$AG$271,25)*(VLOOKUP(AO4,'Masch-Tät'!$A$6:$AG$271,15)+(VLOOKUP(AO4,'Masch-Tät'!$A$6:$AG$271,26)*(Konstanten!$B$7/60))),0)</f>
        <v>0.4</v>
      </c>
      <c r="AT4" s="42">
        <f>IF(AQ4&lt;&gt;0,(AQ4*AS4),(AS4*$C4*AR4))</f>
        <v>6.4799999999999995</v>
      </c>
      <c r="AU4" s="42">
        <f>IF(AO4&lt;&gt;0,VLOOKUP(AO4,'Masch-Tät'!$A$6:$AG$271,25)*ROUND(IF(VLOOKUP(AO4,'Masch-Tät'!$A$6:$AG$271,27)&lt;&gt;0,$C4/VLOOKUP(AO4,'Masch-Tät'!$A$6:$AG$271,27),IF(VLOOKUP(AO4,'Masch-Tät'!$A$6:$AG$271,28)&lt;&gt;0,$M4/VLOOKUP(AO4,'Masch-Tät'!$A$6:$AG$271,28),0))+0.5,0))</f>
        <v>0.8</v>
      </c>
      <c r="AV4" s="42">
        <f>SUM(AT4:AU4)</f>
        <v>7.279999999999999</v>
      </c>
      <c r="AW4" s="35">
        <v>9</v>
      </c>
      <c r="AX4" s="40" t="str">
        <f>IF(AW4&lt;&gt;0,VLOOKUP(AW4,'Masch-Tät'!$A$6:$AC$271,2),0)</f>
        <v>Brötchenanlage und einschneiden</v>
      </c>
      <c r="AY4" s="35"/>
      <c r="AZ4" s="35">
        <v>0.03</v>
      </c>
      <c r="BA4" s="42">
        <f>IF(AW4&lt;&gt;0,BC4/VLOOKUP(AW4,'Masch-Tät'!$A$6:$AG$271,25)*(VLOOKUP(AW4,'Masch-Tät'!$A$6:$AG$271,15)+(VLOOKUP(AW4,'Masch-Tät'!$A$6:$AG$271,26)*(Konstanten!$B$7/60))),0)</f>
        <v>0.9172737306843267</v>
      </c>
      <c r="BB4" s="42">
        <f>IF(AY4&lt;&gt;0,(AY4*BA4),(BA4*$C4*AZ4))</f>
        <v>29.719668874172186</v>
      </c>
      <c r="BC4" s="42">
        <f>IF(AW4&lt;&gt;0,VLOOKUP(AW4,'Masch-Tät'!$A$6:$AG$271,25)*ROUND(IF(VLOOKUP(AW4,'Masch-Tät'!$A$6:$AG$271,27)&lt;&gt;0,$C4/VLOOKUP(AW4,'Masch-Tät'!$A$6:$AG$271,27),IF(VLOOKUP(AW4,'Masch-Tät'!$A$6:$AG$271,28)&lt;&gt;0,$M4/VLOOKUP(AW4,'Masch-Tät'!$A$6:$AG$271,28),0))+0.5,0))</f>
        <v>6.20728476821192</v>
      </c>
      <c r="BD4" s="42">
        <f>SUM(BB4:BC4)</f>
        <v>35.926953642384106</v>
      </c>
      <c r="BE4" s="35">
        <v>20</v>
      </c>
      <c r="BF4" s="40" t="str">
        <f>IF(BE4&lt;&gt;0,VLOOKUP(BE4,'Masch-Tät'!$A$6:$AC$271,2),0)</f>
        <v>Stehzeit</v>
      </c>
      <c r="BG4" s="35">
        <v>30</v>
      </c>
      <c r="BH4" s="35"/>
      <c r="BI4" s="42">
        <f>IF(BE4&lt;&gt;0,BK4/VLOOKUP(BE4,'Masch-Tät'!$A$6:$AG$271,25)*(VLOOKUP(BE4,'Masch-Tät'!$A$6:$AG$271,15)+(VLOOKUP(BE4,'Masch-Tät'!$A$6:$AG$271,26)*(Konstanten!$B$7/60))),0)</f>
        <v>0.0003490618101545254</v>
      </c>
      <c r="BJ4" s="42">
        <f>IF(BG4&lt;&gt;0,(BG4*BI4),(BI4*$C4*BH4))</f>
        <v>0.010471854304635762</v>
      </c>
      <c r="BK4" s="42">
        <f>IF(BE4&lt;&gt;0,VLOOKUP(BE4,'Masch-Tät'!$A$6:$AG$271,25)*ROUND(IF(VLOOKUP(BE4,'Masch-Tät'!$A$6:$AG$271,27)&lt;&gt;0,$C4/VLOOKUP(BE4,'Masch-Tät'!$A$6:$AG$271,27),IF(VLOOKUP(BE4,'Masch-Tät'!$A$6:$AG$271,28)&lt;&gt;0,$M4/VLOOKUP(BE4,'Masch-Tät'!$A$6:$AG$271,28),0))+0.5,0))</f>
        <v>0.40034906181015456</v>
      </c>
      <c r="BL4" s="42">
        <f>SUM(BJ4:BK4)</f>
        <v>0.4108209161147903</v>
      </c>
      <c r="BM4" s="35">
        <v>25</v>
      </c>
      <c r="BN4" s="40" t="str">
        <f>IF(BM4&lt;&gt;0,VLOOKUP(BM4,'Masch-Tät'!$A$6:$AC$271,2),0)</f>
        <v>Gärunterbrecher</v>
      </c>
      <c r="BO4" s="35">
        <v>720</v>
      </c>
      <c r="BP4" s="35"/>
      <c r="BQ4" s="42">
        <f>IF(BM4&lt;&gt;0,BS4/VLOOKUP(BM4,'Masch-Tät'!$A$6:$AG$271,25)*(VLOOKUP(BM4,'Masch-Tät'!$A$6:$AG$271,15)+(VLOOKUP(BM4,'Masch-Tät'!$A$6:$AG$271,26)*(Konstanten!$B$7/60))),0)</f>
        <v>0.004318432671081678</v>
      </c>
      <c r="BR4" s="42">
        <f>IF(BO4&lt;&gt;0,(BO4*BQ4),(BQ4*$C4*BP4))</f>
        <v>3.109271523178808</v>
      </c>
      <c r="BS4" s="42">
        <f>IF(BM4&lt;&gt;0,VLOOKUP(BM4,'Masch-Tät'!$A$6:$AG$271,25)*ROUND(IF(VLOOKUP(BM4,'Masch-Tät'!$A$6:$AG$271,27)&lt;&gt;0,$C4/VLOOKUP(BM4,'Masch-Tät'!$A$6:$AG$271,27),IF(VLOOKUP(BM4,'Masch-Tät'!$A$6:$AG$271,28)&lt;&gt;0,$M4/VLOOKUP(BM4,'Masch-Tät'!$A$6:$AG$271,28),0))+0.5,0))</f>
        <v>0.8043184326710817</v>
      </c>
      <c r="BT4" s="42">
        <f>SUM(BR4:BS4)</f>
        <v>3.91358995584989</v>
      </c>
      <c r="BU4" s="35">
        <v>30</v>
      </c>
      <c r="BV4" s="40" t="str">
        <f>IF(BU4&lt;&gt;0,VLOOKUP(BU4,'Masch-Tät'!$A$6:$AC$271,2),0)</f>
        <v>Gärraum</v>
      </c>
      <c r="BW4" s="35">
        <v>60</v>
      </c>
      <c r="BX4" s="35"/>
      <c r="BY4" s="42">
        <f>IF(BU4&lt;&gt;0,CA4/VLOOKUP(BU4,'Masch-Tät'!$A$6:$AG$271,25)*(VLOOKUP(BU4,'Masch-Tät'!$A$6:$AG$271,15)+(VLOOKUP(BU4,'Masch-Tät'!$A$6:$AG$271,26)*(Konstanten!$B$7/60))),0)</f>
        <v>0.0010106236203090506</v>
      </c>
      <c r="BZ4" s="42">
        <f>IF(BW4&lt;&gt;0,(BW4*BY4),(BY4*$C4*BX4))</f>
        <v>0.06063741721854304</v>
      </c>
      <c r="CA4" s="42">
        <f>IF(BU4&lt;&gt;0,VLOOKUP(BU4,'Masch-Tät'!$A$6:$AG$271,25)*ROUND(IF(VLOOKUP(BU4,'Masch-Tät'!$A$6:$AG$271,27)&lt;&gt;0,$C4/VLOOKUP(BU4,'Masch-Tät'!$A$6:$AG$271,27),IF(VLOOKUP(BU4,'Masch-Tät'!$A$6:$AG$271,28)&lt;&gt;0,$M4/VLOOKUP(BU4,'Masch-Tät'!$A$6:$AG$271,28),0))+0.5,0))</f>
        <v>0.4010106236203091</v>
      </c>
      <c r="CB4" s="42">
        <f>SUM(BZ4:CA4)</f>
        <v>0.46164804083885214</v>
      </c>
      <c r="CC4" s="35">
        <v>60</v>
      </c>
      <c r="CD4" s="40" t="str">
        <f>IF(CC4&lt;&gt;0,VLOOKUP(CC4,'Masch-Tät'!$A$6:$AC$271,2),0)</f>
        <v>Stikkenofen 540Stk</v>
      </c>
      <c r="CE4" s="35">
        <v>18</v>
      </c>
      <c r="CF4" s="35"/>
      <c r="CG4" s="42">
        <f>IF(CC4&lt;&gt;0,CI4/VLOOKUP(CC4,'Masch-Tät'!$A$6:$AG$271,25)*(VLOOKUP(CC4,'Masch-Tät'!$A$6:$AG$271,15)+(VLOOKUP(CC4,'Masch-Tät'!$A$6:$AG$271,26)*(Konstanten!$B$7/60))),0)</f>
        <v>0.6654709345106695</v>
      </c>
      <c r="CH4" s="42">
        <f>IF(CE4&lt;&gt;0,(CE4*CG4),(CG4*$C4*CF4))</f>
        <v>11.978476821192052</v>
      </c>
      <c r="CI4" s="42">
        <f>IF(CC4&lt;&gt;0,VLOOKUP(CC4,'Masch-Tät'!$A$6:$AG$271,25)*ROUND(IF(VLOOKUP(CC4,'Masch-Tät'!$A$6:$AG$271,27)&lt;&gt;0,$C4/VLOOKUP(CC4,'Masch-Tät'!$A$6:$AG$271,27),IF(VLOOKUP(CC4,'Masch-Tät'!$A$6:$AG$271,28)&lt;&gt;0,$M4/VLOOKUP(CC4,'Masch-Tät'!$A$6:$AG$271,28),0))+0.5,0))</f>
        <v>11.051122148638704</v>
      </c>
      <c r="CJ4" s="42">
        <f>SUM(CH4:CI4)</f>
        <v>23.029598969830758</v>
      </c>
      <c r="CK4" s="35">
        <v>75</v>
      </c>
      <c r="CL4" s="40" t="str">
        <f>IF(CK4&lt;&gt;0,VLOOKUP(CK4,'Masch-Tät'!$A$6:$AC$271,2),0)</f>
        <v>Bleche reinigen</v>
      </c>
      <c r="CM4" s="35"/>
      <c r="CN4" s="35">
        <v>0.003</v>
      </c>
      <c r="CO4" s="42">
        <f>IF(CK4&lt;&gt;0,CQ4/VLOOKUP(CK4,'Masch-Tät'!$A$6:$AG$271,25)*(VLOOKUP(CK4,'Masch-Tät'!$A$6:$AG$271,15)+(VLOOKUP(CK4,'Masch-Tät'!$A$6:$AG$271,26)*(Konstanten!$B$7/60))),0)</f>
        <v>0.40005656732891837</v>
      </c>
      <c r="CP4" s="42">
        <f>IF(CM4&lt;&gt;0,(CM4*CO4),(CO4*$C4*CN4))</f>
        <v>1.2961832781456954</v>
      </c>
      <c r="CQ4" s="42">
        <f>IF(CK4&lt;&gt;0,VLOOKUP(CK4,'Masch-Tät'!$A$6:$AG$271,25)*ROUND(IF(VLOOKUP(CK4,'Masch-Tät'!$A$6:$AG$271,27)&lt;&gt;0,$C4/VLOOKUP(CK4,'Masch-Tät'!$A$6:$AG$271,27),IF(VLOOKUP(CK4,'Masch-Tät'!$A$6:$AG$271,28)&lt;&gt;0,$M4/VLOOKUP(CK4,'Masch-Tät'!$A$6:$AG$271,28),0))+0.5,0))</f>
        <v>2.40033940397351</v>
      </c>
      <c r="CR4" s="42">
        <f>SUM(CP4:CQ4)</f>
        <v>3.6965226821192054</v>
      </c>
    </row>
    <row r="5" spans="1:96" ht="12.75">
      <c r="A5" s="35">
        <v>2</v>
      </c>
      <c r="B5" s="65"/>
      <c r="C5" s="36"/>
      <c r="D5" s="44"/>
      <c r="E5" s="37"/>
      <c r="F5" s="50"/>
      <c r="G5" s="54">
        <f>F5-F5*Konstanten!$B$3</f>
        <v>0</v>
      </c>
      <c r="H5" s="38">
        <f>IF(C5&gt;0,C5*G5-(C5*G5*E5)-L5,"")</f>
      </c>
      <c r="I5" s="39">
        <f>IF(C5&gt;0,H5/C5,0)</f>
        <v>0</v>
      </c>
      <c r="J5" s="57">
        <f aca="true" t="shared" si="0" ref="J5:J28">IF(K5&lt;&gt;0,1-K5/G5,"")</f>
      </c>
      <c r="K5" s="45">
        <f aca="true" t="shared" si="1" ref="K5:K28">IF(C5&gt;0,L5/C5,0)</f>
        <v>0</v>
      </c>
      <c r="L5" s="38">
        <f aca="true" t="shared" si="2" ref="L5:L28">SUM(N5,X5,AF5,AN5,AV5,BD5,BL5,BT5,CB5,CJ5,CR5)</f>
        <v>0</v>
      </c>
      <c r="M5" s="40">
        <f aca="true" t="shared" si="3" ref="M5:M28">C5*D5</f>
        <v>0</v>
      </c>
      <c r="N5" s="49">
        <f>IF(P5&lt;&gt;0,VLOOKUP(P5,Rezepturen!$A$4:$BU$77,3,FALSE)*M5,0)</f>
        <v>0</v>
      </c>
      <c r="O5" s="41">
        <f aca="true" t="shared" si="4" ref="O5:O28">IF(C5&gt;0,N5/(C5*G5),0)</f>
        <v>0</v>
      </c>
      <c r="P5" s="35"/>
      <c r="Q5" s="35"/>
      <c r="R5" s="40">
        <f>IF(Q5&lt;&gt;0,VLOOKUP(Q5,'Masch-Tät'!$A$6:$AC$271,2),0)</f>
        <v>0</v>
      </c>
      <c r="S5" s="35"/>
      <c r="T5" s="35"/>
      <c r="U5" s="42">
        <f>IF(Q5&lt;&gt;0,W5/VLOOKUP(Q5,'Masch-Tät'!$A$6:$AG$271,25)*(VLOOKUP(Q5,'Masch-Tät'!$A$6:$AG$271,15)+(VLOOKUP(Q5,'Masch-Tät'!$A$6:$AG$271,26)*(Konstanten!$B$7/60))),0)</f>
        <v>0</v>
      </c>
      <c r="V5" s="42">
        <f>IF(S5&lt;&gt;0,(S5*U5),(U5*$C5*T5))</f>
        <v>0</v>
      </c>
      <c r="W5" s="42" t="b">
        <f>IF(Q5&lt;&gt;0,VLOOKUP(Q5,'Masch-Tät'!$A$6:$AG$271,25)*ROUND(IF(VLOOKUP(Q5,'Masch-Tät'!$A$6:$AG$271,27)&lt;&gt;0,$C5/VLOOKUP(Q5,'Masch-Tät'!$A$6:$AG$271,27),IF(VLOOKUP(Q5,'Masch-Tät'!$A$6:$AG$271,28)&lt;&gt;0,$M5/VLOOKUP(Q5,'Masch-Tät'!$A$6:$AG$271,28),0))+0.5,0))</f>
        <v>0</v>
      </c>
      <c r="X5" s="42">
        <f>SUM(V5:W5)</f>
        <v>0</v>
      </c>
      <c r="Y5" s="35"/>
      <c r="Z5" s="40">
        <f>IF(Y5&lt;&gt;0,VLOOKUP(Y5,'Masch-Tät'!$A$6:$AC$271,2),0)</f>
        <v>0</v>
      </c>
      <c r="AA5" s="35"/>
      <c r="AB5" s="35"/>
      <c r="AC5" s="42">
        <f>IF(Y5&lt;&gt;0,AE5/VLOOKUP(Y5,'Masch-Tät'!$A$6:$AG$271,25)*(VLOOKUP(Y5,'Masch-Tät'!$A$6:$AG$271,15)+(VLOOKUP(Y5,'Masch-Tät'!$A$6:$AG$271,26)*(Konstanten!$B$7/60))),0)</f>
        <v>0</v>
      </c>
      <c r="AD5" s="42">
        <f>IF(AA5&lt;&gt;0,(AA5*AC5),(AC5*$C5*AB5))</f>
        <v>0</v>
      </c>
      <c r="AE5" s="42" t="b">
        <f>IF(Y5&lt;&gt;0,VLOOKUP(Y5,'Masch-Tät'!$A$6:$AG$271,25)*ROUND(IF(VLOOKUP(Y5,'Masch-Tät'!$A$6:$AG$271,27)&lt;&gt;0,$C5/VLOOKUP(Y5,'Masch-Tät'!$A$6:$AG$271,27),IF(VLOOKUP(Y5,'Masch-Tät'!$A$6:$AG$271,28)&lt;&gt;0,$M5/VLOOKUP(Y5,'Masch-Tät'!$A$6:$AG$271,28),0))+0.5,0))</f>
        <v>0</v>
      </c>
      <c r="AF5" s="42">
        <f>SUM(AD5:AE5)</f>
        <v>0</v>
      </c>
      <c r="AG5" s="35"/>
      <c r="AH5" s="40">
        <f>IF(AG5&lt;&gt;0,VLOOKUP(AG5,'Masch-Tät'!$A$6:$AC$271,2),0)</f>
        <v>0</v>
      </c>
      <c r="AI5" s="35"/>
      <c r="AJ5" s="35"/>
      <c r="AK5" s="42">
        <f>IF(AG5&lt;&gt;0,AM5/VLOOKUP(AG5,'Masch-Tät'!$A$6:$AG$271,25)*(VLOOKUP(AG5,'Masch-Tät'!$A$6:$AG$271,15)+(VLOOKUP(AG5,'Masch-Tät'!$A$6:$AG$271,26)*(Konstanten!$B$7/60))),0)</f>
        <v>0</v>
      </c>
      <c r="AL5" s="42">
        <f>IF(AI5&lt;&gt;0,(AI5*AK5),(AK5*$C5*AJ5))</f>
        <v>0</v>
      </c>
      <c r="AM5" s="42" t="b">
        <f>IF(AG5&lt;&gt;0,VLOOKUP(AG5,'Masch-Tät'!$A$6:$AG$271,25)*ROUND(IF(VLOOKUP(AG5,'Masch-Tät'!$A$6:$AG$271,27)&lt;&gt;0,$C5/VLOOKUP(AG5,'Masch-Tät'!$A$6:$AG$271,27),IF(VLOOKUP(AG5,'Masch-Tät'!$A$6:$AG$271,28)&lt;&gt;0,$M5/VLOOKUP(AG5,'Masch-Tät'!$A$6:$AG$271,28),0))+0.5,0))</f>
        <v>0</v>
      </c>
      <c r="AN5" s="42">
        <f>SUM(AL5:AM5)</f>
        <v>0</v>
      </c>
      <c r="AO5" s="35"/>
      <c r="AP5" s="40">
        <f>IF(AO5&lt;&gt;0,VLOOKUP(AO5,'Masch-Tät'!$A$6:$AC$271,2),0)</f>
        <v>0</v>
      </c>
      <c r="AQ5" s="35"/>
      <c r="AR5" s="35"/>
      <c r="AS5" s="42">
        <f>IF(AO5&lt;&gt;0,AU5/VLOOKUP(AO5,'Masch-Tät'!$A$6:$AG$271,25)*(VLOOKUP(AO5,'Masch-Tät'!$A$6:$AG$271,15)+(VLOOKUP(AO5,'Masch-Tät'!$A$6:$AG$271,26)*(Konstanten!$B$7/60))),0)</f>
        <v>0</v>
      </c>
      <c r="AT5" s="42">
        <f>IF(AQ5&lt;&gt;0,(AQ5*AS5),(AS5*$C5*AR5))</f>
        <v>0</v>
      </c>
      <c r="AU5" s="42" t="b">
        <f>IF(AO5&lt;&gt;0,VLOOKUP(AO5,'Masch-Tät'!$A$6:$AG$271,25)*ROUND(IF(VLOOKUP(AO5,'Masch-Tät'!$A$6:$AG$271,27)&lt;&gt;0,$C5/VLOOKUP(AO5,'Masch-Tät'!$A$6:$AG$271,27),IF(VLOOKUP(AO5,'Masch-Tät'!$A$6:$AG$271,28)&lt;&gt;0,$M5/VLOOKUP(AO5,'Masch-Tät'!$A$6:$AG$271,28),0))+0.5,0))</f>
        <v>0</v>
      </c>
      <c r="AV5" s="42">
        <f>SUM(AT5:AU5)</f>
        <v>0</v>
      </c>
      <c r="AW5" s="35"/>
      <c r="AX5" s="40">
        <f>IF(AW5&lt;&gt;0,VLOOKUP(AW5,'Masch-Tät'!$A$6:$AC$271,2),0)</f>
        <v>0</v>
      </c>
      <c r="AY5" s="35"/>
      <c r="AZ5" s="35"/>
      <c r="BA5" s="42">
        <f>IF(AW5&lt;&gt;0,BC5/VLOOKUP(AW5,'Masch-Tät'!$A$6:$AG$271,25)*(VLOOKUP(AW5,'Masch-Tät'!$A$6:$AG$271,15)+(VLOOKUP(AW5,'Masch-Tät'!$A$6:$AG$271,26)*(Konstanten!$B$7/60))),0)</f>
        <v>0</v>
      </c>
      <c r="BB5" s="42">
        <f>IF(AY5&lt;&gt;0,(AY5*BA5),(BA5*$C5*AZ5))</f>
        <v>0</v>
      </c>
      <c r="BC5" s="42" t="b">
        <f>IF(AW5&lt;&gt;0,VLOOKUP(AW5,'Masch-Tät'!$A$6:$AG$271,25)*ROUND(IF(VLOOKUP(AW5,'Masch-Tät'!$A$6:$AG$271,27)&lt;&gt;0,$C5/VLOOKUP(AW5,'Masch-Tät'!$A$6:$AG$271,27),IF(VLOOKUP(AW5,'Masch-Tät'!$A$6:$AG$271,28)&lt;&gt;0,$M5/VLOOKUP(AW5,'Masch-Tät'!$A$6:$AG$271,28),0))+0.5,0))</f>
        <v>0</v>
      </c>
      <c r="BD5" s="42">
        <f>SUM(BB5:BC5)</f>
        <v>0</v>
      </c>
      <c r="BE5" s="35"/>
      <c r="BF5" s="40">
        <f>IF(BE5&lt;&gt;0,VLOOKUP(BE5,'Masch-Tät'!$A$6:$AC$271,2),0)</f>
        <v>0</v>
      </c>
      <c r="BG5" s="35"/>
      <c r="BH5" s="35"/>
      <c r="BI5" s="42">
        <f>IF(BE5&lt;&gt;0,BK5/VLOOKUP(BE5,'Masch-Tät'!$A$6:$AG$271,25)*(VLOOKUP(BE5,'Masch-Tät'!$A$6:$AG$271,15)+(VLOOKUP(BE5,'Masch-Tät'!$A$6:$AG$271,26)*(Konstanten!$B$7/60))),0)</f>
        <v>0</v>
      </c>
      <c r="BJ5" s="42">
        <f>IF(BG5&lt;&gt;0,(BG5*BI5),(BI5*$C5*BH5))</f>
        <v>0</v>
      </c>
      <c r="BK5" s="42" t="b">
        <f>IF(BE5&lt;&gt;0,VLOOKUP(BE5,'Masch-Tät'!$A$6:$AG$271,25)*ROUND(IF(VLOOKUP(BE5,'Masch-Tät'!$A$6:$AG$271,27)&lt;&gt;0,$C5/VLOOKUP(BE5,'Masch-Tät'!$A$6:$AG$271,27),IF(VLOOKUP(BE5,'Masch-Tät'!$A$6:$AG$271,28)&lt;&gt;0,$M5/VLOOKUP(BE5,'Masch-Tät'!$A$6:$AG$271,28),0))+0.5,0))</f>
        <v>0</v>
      </c>
      <c r="BL5" s="42">
        <f>SUM(BJ5:BK5)</f>
        <v>0</v>
      </c>
      <c r="BM5" s="35"/>
      <c r="BN5" s="40">
        <f>IF(BM5&lt;&gt;0,VLOOKUP(BM5,'Masch-Tät'!$A$6:$AC$271,2),0)</f>
        <v>0</v>
      </c>
      <c r="BO5" s="35"/>
      <c r="BP5" s="35"/>
      <c r="BQ5" s="42">
        <f>IF(BM5&lt;&gt;0,BS5/VLOOKUP(BM5,'Masch-Tät'!$A$6:$AG$271,25)*(VLOOKUP(BM5,'Masch-Tät'!$A$6:$AG$271,15)+(VLOOKUP(BM5,'Masch-Tät'!$A$6:$AG$271,26)*(Konstanten!$B$7/60))),0)</f>
        <v>0</v>
      </c>
      <c r="BR5" s="42">
        <f>IF(BO5&lt;&gt;0,(BO5*BQ5),(BQ5*$C5*BP5))</f>
        <v>0</v>
      </c>
      <c r="BS5" s="42" t="b">
        <f>IF(BM5&lt;&gt;0,VLOOKUP(BM5,'Masch-Tät'!$A$6:$AG$271,25)*ROUND(IF(VLOOKUP(BM5,'Masch-Tät'!$A$6:$AG$271,27)&lt;&gt;0,$C5/VLOOKUP(BM5,'Masch-Tät'!$A$6:$AG$271,27),IF(VLOOKUP(BM5,'Masch-Tät'!$A$6:$AG$271,28)&lt;&gt;0,$M5/VLOOKUP(BM5,'Masch-Tät'!$A$6:$AG$271,28),0))+0.5,0))</f>
        <v>0</v>
      </c>
      <c r="BT5" s="42">
        <f>SUM(BR5:BS5)</f>
        <v>0</v>
      </c>
      <c r="BU5" s="35"/>
      <c r="BV5" s="40">
        <f>IF(BU5&lt;&gt;0,VLOOKUP(BU5,'Masch-Tät'!$A$6:$AC$271,2),0)</f>
        <v>0</v>
      </c>
      <c r="BW5" s="35"/>
      <c r="BX5" s="35"/>
      <c r="BY5" s="42">
        <f>IF(BU5&lt;&gt;0,CA5/VLOOKUP(BU5,'Masch-Tät'!$A$6:$AG$271,25)*(VLOOKUP(BU5,'Masch-Tät'!$A$6:$AG$271,15)+(VLOOKUP(BU5,'Masch-Tät'!$A$6:$AG$271,26)*(Konstanten!$B$7/60))),0)</f>
        <v>0</v>
      </c>
      <c r="BZ5" s="42">
        <f>IF(BW5&lt;&gt;0,(BW5*BY5),(BY5*$C5*BX5))</f>
        <v>0</v>
      </c>
      <c r="CA5" s="42" t="b">
        <f>IF(BU5&lt;&gt;0,VLOOKUP(BU5,'Masch-Tät'!$A$6:$AG$271,25)*ROUND(IF(VLOOKUP(BU5,'Masch-Tät'!$A$6:$AG$271,27)&lt;&gt;0,$C5/VLOOKUP(BU5,'Masch-Tät'!$A$6:$AG$271,27),IF(VLOOKUP(BU5,'Masch-Tät'!$A$6:$AG$271,28)&lt;&gt;0,$M5/VLOOKUP(BU5,'Masch-Tät'!$A$6:$AG$271,28),0))+0.5,0))</f>
        <v>0</v>
      </c>
      <c r="CB5" s="42">
        <f>SUM(BZ5:CA5)</f>
        <v>0</v>
      </c>
      <c r="CC5" s="35"/>
      <c r="CD5" s="40">
        <f>IF(CC5&lt;&gt;0,VLOOKUP(CC5,'Masch-Tät'!$A$6:$AC$271,2),0)</f>
        <v>0</v>
      </c>
      <c r="CE5" s="35"/>
      <c r="CF5" s="35"/>
      <c r="CG5" s="42">
        <f>IF(CC5&lt;&gt;0,CI5/VLOOKUP(CC5,'Masch-Tät'!$A$6:$AG$271,25)*(VLOOKUP(CC5,'Masch-Tät'!$A$6:$AG$271,15)+(VLOOKUP(CC5,'Masch-Tät'!$A$6:$AG$271,26)*(Konstanten!$B$7/60))),0)</f>
        <v>0</v>
      </c>
      <c r="CH5" s="42">
        <f>IF(CE5&lt;&gt;0,(CE5*CG5),(CG5*$C5*CF5))</f>
        <v>0</v>
      </c>
      <c r="CI5" s="42" t="b">
        <f>IF(CC5&lt;&gt;0,VLOOKUP(CC5,'Masch-Tät'!$A$6:$AG$271,25)*ROUND(IF(VLOOKUP(CC5,'Masch-Tät'!$A$6:$AG$271,27)&lt;&gt;0,$C5/VLOOKUP(CC5,'Masch-Tät'!$A$6:$AG$271,27),IF(VLOOKUP(CC5,'Masch-Tät'!$A$6:$AG$271,28)&lt;&gt;0,$M5/VLOOKUP(CC5,'Masch-Tät'!$A$6:$AG$271,28),0))+0.5,0))</f>
        <v>0</v>
      </c>
      <c r="CJ5" s="42">
        <f>SUM(CH5:CI5)</f>
        <v>0</v>
      </c>
      <c r="CK5" s="35"/>
      <c r="CL5" s="40">
        <f>IF(CK5&lt;&gt;0,VLOOKUP(CK5,'Masch-Tät'!$A$6:$AC$271,2),0)</f>
        <v>0</v>
      </c>
      <c r="CM5" s="35"/>
      <c r="CN5" s="35"/>
      <c r="CO5" s="42">
        <f>IF(CK5&lt;&gt;0,CQ5/VLOOKUP(CK5,'Masch-Tät'!$A$6:$AG$271,25)*(VLOOKUP(CK5,'Masch-Tät'!$A$6:$AG$271,15)+(VLOOKUP(CK5,'Masch-Tät'!$A$6:$AG$271,26)*(Konstanten!$B$7/60))),0)</f>
        <v>0</v>
      </c>
      <c r="CP5" s="42">
        <f>IF(CM5&lt;&gt;0,(CM5*CO5),(CO5*$C5*CN5))</f>
        <v>0</v>
      </c>
      <c r="CQ5" s="42" t="b">
        <f>IF(CK5&lt;&gt;0,VLOOKUP(CK5,'Masch-Tät'!$A$6:$AG$271,25)*ROUND(IF(VLOOKUP(CK5,'Masch-Tät'!$A$6:$AG$271,27)&lt;&gt;0,$C5/VLOOKUP(CK5,'Masch-Tät'!$A$6:$AG$271,27),IF(VLOOKUP(CK5,'Masch-Tät'!$A$6:$AG$271,28)&lt;&gt;0,$M5/VLOOKUP(CK5,'Masch-Tät'!$A$6:$AG$271,28),0))+0.5,0))</f>
        <v>0</v>
      </c>
      <c r="CR5" s="42">
        <f>SUM(CP5:CQ5)</f>
        <v>0</v>
      </c>
    </row>
    <row r="6" spans="1:96" ht="12.75">
      <c r="A6" s="35">
        <v>3</v>
      </c>
      <c r="B6" s="65"/>
      <c r="C6" s="36"/>
      <c r="D6" s="44"/>
      <c r="E6" s="37"/>
      <c r="F6" s="50"/>
      <c r="G6" s="54">
        <f>F6-F6*Konstanten!$B$3</f>
        <v>0</v>
      </c>
      <c r="H6" s="38">
        <f aca="true" t="shared" si="5" ref="H6:H28">IF(C6&gt;0,C6*G6-(C6*G6*E6)-L6,"")</f>
      </c>
      <c r="I6" s="39">
        <f aca="true" t="shared" si="6" ref="I6:I28">IF(C6&gt;0,H6/C6,0)</f>
        <v>0</v>
      </c>
      <c r="J6" s="57">
        <f t="shared" si="0"/>
      </c>
      <c r="K6" s="45">
        <f t="shared" si="1"/>
        <v>0</v>
      </c>
      <c r="L6" s="38">
        <f t="shared" si="2"/>
        <v>0</v>
      </c>
      <c r="M6" s="40">
        <f t="shared" si="3"/>
        <v>0</v>
      </c>
      <c r="N6" s="49">
        <f>IF(P6&lt;&gt;0,VLOOKUP(P6,Rezepturen!$A$4:$BU$77,3,FALSE)*M6,0)</f>
        <v>0</v>
      </c>
      <c r="O6" s="41">
        <f t="shared" si="4"/>
        <v>0</v>
      </c>
      <c r="P6" s="35"/>
      <c r="Q6" s="35"/>
      <c r="R6" s="40">
        <f>IF(Q6&lt;&gt;0,VLOOKUP(Q6,'Masch-Tät'!$A$6:$AC$271,2),0)</f>
        <v>0</v>
      </c>
      <c r="S6" s="35"/>
      <c r="T6" s="35"/>
      <c r="U6" s="42">
        <f>IF(Q6&lt;&gt;0,W6/VLOOKUP(Q6,'Masch-Tät'!$A$6:$AG$271,25)*(VLOOKUP(Q6,'Masch-Tät'!$A$6:$AG$271,15)+(VLOOKUP(Q6,'Masch-Tät'!$A$6:$AG$271,26)*(Konstanten!$B$7/60))),0)</f>
        <v>0</v>
      </c>
      <c r="V6" s="42">
        <f aca="true" t="shared" si="7" ref="V6:V28">IF(S6&lt;&gt;0,(S6*U6),(U6*$C6*T6))</f>
        <v>0</v>
      </c>
      <c r="W6" s="42" t="b">
        <f>IF(Q6&lt;&gt;0,VLOOKUP(Q6,'Masch-Tät'!$A$6:$AG$271,25)*ROUND(IF(VLOOKUP(Q6,'Masch-Tät'!$A$6:$AG$271,27)&lt;&gt;0,$C6/VLOOKUP(Q6,'Masch-Tät'!$A$6:$AG$271,27),IF(VLOOKUP(Q6,'Masch-Tät'!$A$6:$AG$271,28)&lt;&gt;0,$M6/VLOOKUP(Q6,'Masch-Tät'!$A$6:$AG$271,28),0))+0.5,0))</f>
        <v>0</v>
      </c>
      <c r="X6" s="42">
        <f aca="true" t="shared" si="8" ref="X6:X28">SUM(V6:W6)</f>
        <v>0</v>
      </c>
      <c r="Y6" s="35"/>
      <c r="Z6" s="40">
        <f>IF(Y6&lt;&gt;0,VLOOKUP(Y6,'Masch-Tät'!$A$6:$AC$271,2),0)</f>
        <v>0</v>
      </c>
      <c r="AA6" s="35"/>
      <c r="AB6" s="35"/>
      <c r="AC6" s="42">
        <f>IF(Y6&lt;&gt;0,AE6/VLOOKUP(Y6,'Masch-Tät'!$A$6:$AG$271,25)*(VLOOKUP(Y6,'Masch-Tät'!$A$6:$AG$271,15)+(VLOOKUP(Y6,'Masch-Tät'!$A$6:$AG$271,26)*(Konstanten!$B$7/60))),0)</f>
        <v>0</v>
      </c>
      <c r="AD6" s="42">
        <f aca="true" t="shared" si="9" ref="AD6:AD28">IF(AA6&lt;&gt;0,(AA6*AC6),(AC6*$C6*AB6))</f>
        <v>0</v>
      </c>
      <c r="AE6" s="42" t="b">
        <f>IF(Y6&lt;&gt;0,VLOOKUP(Y6,'Masch-Tät'!$A$6:$AG$271,25)*ROUND(IF(VLOOKUP(Y6,'Masch-Tät'!$A$6:$AG$271,27)&lt;&gt;0,$C6/VLOOKUP(Y6,'Masch-Tät'!$A$6:$AG$271,27),IF(VLOOKUP(Y6,'Masch-Tät'!$A$6:$AG$271,28)&lt;&gt;0,$M6/VLOOKUP(Y6,'Masch-Tät'!$A$6:$AG$271,28),0))+0.5,0))</f>
        <v>0</v>
      </c>
      <c r="AF6" s="42">
        <f aca="true" t="shared" si="10" ref="AF6:AF28">SUM(AD6:AE6)</f>
        <v>0</v>
      </c>
      <c r="AG6" s="35"/>
      <c r="AH6" s="40">
        <f>IF(AG6&lt;&gt;0,VLOOKUP(AG6,'Masch-Tät'!$A$6:$AC$271,2),0)</f>
        <v>0</v>
      </c>
      <c r="AI6" s="35"/>
      <c r="AJ6" s="35"/>
      <c r="AK6" s="42">
        <f>IF(AG6&lt;&gt;0,AM6/VLOOKUP(AG6,'Masch-Tät'!$A$6:$AG$271,25)*(VLOOKUP(AG6,'Masch-Tät'!$A$6:$AG$271,15)+(VLOOKUP(AG6,'Masch-Tät'!$A$6:$AG$271,26)*(Konstanten!$B$7/60))),0)</f>
        <v>0</v>
      </c>
      <c r="AL6" s="42">
        <f aca="true" t="shared" si="11" ref="AL6:AL28">IF(AI6&lt;&gt;0,(AI6*AK6),(AK6*$C6*AJ6))</f>
        <v>0</v>
      </c>
      <c r="AM6" s="42" t="b">
        <f>IF(AG6&lt;&gt;0,VLOOKUP(AG6,'Masch-Tät'!$A$6:$AG$271,25)*ROUND(IF(VLOOKUP(AG6,'Masch-Tät'!$A$6:$AG$271,27)&lt;&gt;0,$C6/VLOOKUP(AG6,'Masch-Tät'!$A$6:$AG$271,27),IF(VLOOKUP(AG6,'Masch-Tät'!$A$6:$AG$271,28)&lt;&gt;0,$M6/VLOOKUP(AG6,'Masch-Tät'!$A$6:$AG$271,28),0))+0.5,0))</f>
        <v>0</v>
      </c>
      <c r="AN6" s="42">
        <f aca="true" t="shared" si="12" ref="AN6:AN28">SUM(AL6:AM6)</f>
        <v>0</v>
      </c>
      <c r="AO6" s="35"/>
      <c r="AP6" s="40">
        <f>IF(AO6&lt;&gt;0,VLOOKUP(AO6,'Masch-Tät'!$A$6:$AC$271,2),0)</f>
        <v>0</v>
      </c>
      <c r="AQ6" s="35"/>
      <c r="AR6" s="35"/>
      <c r="AS6" s="42">
        <f>IF(AO6&lt;&gt;0,AU6/VLOOKUP(AO6,'Masch-Tät'!$A$6:$AG$271,25)*(VLOOKUP(AO6,'Masch-Tät'!$A$6:$AG$271,15)+(VLOOKUP(AO6,'Masch-Tät'!$A$6:$AG$271,26)*(Konstanten!$B$7/60))),0)</f>
        <v>0</v>
      </c>
      <c r="AT6" s="42">
        <f aca="true" t="shared" si="13" ref="AT6:AT28">IF(AQ6&lt;&gt;0,(AQ6*AS6),(AS6*$C6*AR6))</f>
        <v>0</v>
      </c>
      <c r="AU6" s="42" t="b">
        <f>IF(AO6&lt;&gt;0,VLOOKUP(AO6,'Masch-Tät'!$A$6:$AG$271,25)*ROUND(IF(VLOOKUP(AO6,'Masch-Tät'!$A$6:$AG$271,27)&lt;&gt;0,$C6/VLOOKUP(AO6,'Masch-Tät'!$A$6:$AG$271,27),IF(VLOOKUP(AO6,'Masch-Tät'!$A$6:$AG$271,28)&lt;&gt;0,$M6/VLOOKUP(AO6,'Masch-Tät'!$A$6:$AG$271,28),0))+0.5,0))</f>
        <v>0</v>
      </c>
      <c r="AV6" s="42">
        <f aca="true" t="shared" si="14" ref="AV6:AV28">SUM(AT6:AU6)</f>
        <v>0</v>
      </c>
      <c r="AW6" s="35"/>
      <c r="AX6" s="40">
        <f>IF(AW6&lt;&gt;0,VLOOKUP(AW6,'Masch-Tät'!$A$6:$AC$271,2),0)</f>
        <v>0</v>
      </c>
      <c r="AY6" s="35"/>
      <c r="AZ6" s="35"/>
      <c r="BA6" s="42">
        <f>IF(AW6&lt;&gt;0,BC6/VLOOKUP(AW6,'Masch-Tät'!$A$6:$AG$271,25)*(VLOOKUP(AW6,'Masch-Tät'!$A$6:$AG$271,15)+(VLOOKUP(AW6,'Masch-Tät'!$A$6:$AG$271,26)*(Konstanten!$B$7/60))),0)</f>
        <v>0</v>
      </c>
      <c r="BB6" s="42">
        <f aca="true" t="shared" si="15" ref="BB6:BB28">IF(AY6&lt;&gt;0,(AY6*BA6),(BA6*$C6*AZ6))</f>
        <v>0</v>
      </c>
      <c r="BC6" s="42" t="b">
        <f>IF(AW6&lt;&gt;0,VLOOKUP(AW6,'Masch-Tät'!$A$6:$AG$271,25)*ROUND(IF(VLOOKUP(AW6,'Masch-Tät'!$A$6:$AG$271,27)&lt;&gt;0,$C6/VLOOKUP(AW6,'Masch-Tät'!$A$6:$AG$271,27),IF(VLOOKUP(AW6,'Masch-Tät'!$A$6:$AG$271,28)&lt;&gt;0,$M6/VLOOKUP(AW6,'Masch-Tät'!$A$6:$AG$271,28),0))+0.5,0))</f>
        <v>0</v>
      </c>
      <c r="BD6" s="42">
        <f aca="true" t="shared" si="16" ref="BD6:BD28">SUM(BB6:BC6)</f>
        <v>0</v>
      </c>
      <c r="BE6" s="35"/>
      <c r="BF6" s="40">
        <f>IF(BE6&lt;&gt;0,VLOOKUP(BE6,'Masch-Tät'!$A$6:$AC$271,2),0)</f>
        <v>0</v>
      </c>
      <c r="BG6" s="35"/>
      <c r="BH6" s="35"/>
      <c r="BI6" s="42">
        <f>IF(BE6&lt;&gt;0,BK6/VLOOKUP(BE6,'Masch-Tät'!$A$6:$AG$271,25)*(VLOOKUP(BE6,'Masch-Tät'!$A$6:$AG$271,15)+(VLOOKUP(BE6,'Masch-Tät'!$A$6:$AG$271,26)*(Konstanten!$B$7/60))),0)</f>
        <v>0</v>
      </c>
      <c r="BJ6" s="42">
        <f aca="true" t="shared" si="17" ref="BJ6:BJ28">IF(BG6&lt;&gt;0,(BG6*BI6),(BI6*$C6*BH6))</f>
        <v>0</v>
      </c>
      <c r="BK6" s="42" t="b">
        <f>IF(BE6&lt;&gt;0,VLOOKUP(BE6,'Masch-Tät'!$A$6:$AG$271,25)*ROUND(IF(VLOOKUP(BE6,'Masch-Tät'!$A$6:$AG$271,27)&lt;&gt;0,$C6/VLOOKUP(BE6,'Masch-Tät'!$A$6:$AG$271,27),IF(VLOOKUP(BE6,'Masch-Tät'!$A$6:$AG$271,28)&lt;&gt;0,$M6/VLOOKUP(BE6,'Masch-Tät'!$A$6:$AG$271,28),0))+0.5,0))</f>
        <v>0</v>
      </c>
      <c r="BL6" s="42">
        <f aca="true" t="shared" si="18" ref="BL6:BL28">SUM(BJ6:BK6)</f>
        <v>0</v>
      </c>
      <c r="BM6" s="35"/>
      <c r="BN6" s="40">
        <f>IF(BM6&lt;&gt;0,VLOOKUP(BM6,'Masch-Tät'!$A$6:$AC$271,2),0)</f>
        <v>0</v>
      </c>
      <c r="BO6" s="35"/>
      <c r="BP6" s="35"/>
      <c r="BQ6" s="42">
        <f>IF(BM6&lt;&gt;0,BS6/VLOOKUP(BM6,'Masch-Tät'!$A$6:$AG$271,25)*(VLOOKUP(BM6,'Masch-Tät'!$A$6:$AG$271,15)+(VLOOKUP(BM6,'Masch-Tät'!$A$6:$AG$271,26)*(Konstanten!$B$7/60))),0)</f>
        <v>0</v>
      </c>
      <c r="BR6" s="42">
        <f aca="true" t="shared" si="19" ref="BR6:BR28">IF(BO6&lt;&gt;0,(BO6*BQ6),(BQ6*$C6*BP6))</f>
        <v>0</v>
      </c>
      <c r="BS6" s="42" t="b">
        <f>IF(BM6&lt;&gt;0,VLOOKUP(BM6,'Masch-Tät'!$A$6:$AG$271,25)*ROUND(IF(VLOOKUP(BM6,'Masch-Tät'!$A$6:$AG$271,27)&lt;&gt;0,$C6/VLOOKUP(BM6,'Masch-Tät'!$A$6:$AG$271,27),IF(VLOOKUP(BM6,'Masch-Tät'!$A$6:$AG$271,28)&lt;&gt;0,$M6/VLOOKUP(BM6,'Masch-Tät'!$A$6:$AG$271,28),0))+0.5,0))</f>
        <v>0</v>
      </c>
      <c r="BT6" s="42">
        <f aca="true" t="shared" si="20" ref="BT6:BT28">SUM(BR6:BS6)</f>
        <v>0</v>
      </c>
      <c r="BU6" s="35"/>
      <c r="BV6" s="40">
        <f>IF(BU6&lt;&gt;0,VLOOKUP(BU6,'Masch-Tät'!$A$6:$AC$271,2),0)</f>
        <v>0</v>
      </c>
      <c r="BW6" s="35"/>
      <c r="BX6" s="35"/>
      <c r="BY6" s="42">
        <f>IF(BU6&lt;&gt;0,CA6/VLOOKUP(BU6,'Masch-Tät'!$A$6:$AG$271,25)*(VLOOKUP(BU6,'Masch-Tät'!$A$6:$AG$271,15)+(VLOOKUP(BU6,'Masch-Tät'!$A$6:$AG$271,26)*(Konstanten!$B$7/60))),0)</f>
        <v>0</v>
      </c>
      <c r="BZ6" s="42">
        <f aca="true" t="shared" si="21" ref="BZ6:BZ28">IF(BW6&lt;&gt;0,(BW6*BY6),(BY6*$C6*BX6))</f>
        <v>0</v>
      </c>
      <c r="CA6" s="42" t="b">
        <f>IF(BU6&lt;&gt;0,VLOOKUP(BU6,'Masch-Tät'!$A$6:$AG$271,25)*ROUND(IF(VLOOKUP(BU6,'Masch-Tät'!$A$6:$AG$271,27)&lt;&gt;0,$C6/VLOOKUP(BU6,'Masch-Tät'!$A$6:$AG$271,27),IF(VLOOKUP(BU6,'Masch-Tät'!$A$6:$AG$271,28)&lt;&gt;0,$M6/VLOOKUP(BU6,'Masch-Tät'!$A$6:$AG$271,28),0))+0.5,0))</f>
        <v>0</v>
      </c>
      <c r="CB6" s="42">
        <f aca="true" t="shared" si="22" ref="CB6:CB28">SUM(BZ6:CA6)</f>
        <v>0</v>
      </c>
      <c r="CC6" s="35"/>
      <c r="CD6" s="40">
        <f>IF(CC6&lt;&gt;0,VLOOKUP(CC6,'Masch-Tät'!$A$6:$AC$271,2),0)</f>
        <v>0</v>
      </c>
      <c r="CE6" s="35"/>
      <c r="CF6" s="35"/>
      <c r="CG6" s="42">
        <f>IF(CC6&lt;&gt;0,CI6/VLOOKUP(CC6,'Masch-Tät'!$A$6:$AG$271,25)*(VLOOKUP(CC6,'Masch-Tät'!$A$6:$AG$271,15)+(VLOOKUP(CC6,'Masch-Tät'!$A$6:$AG$271,26)*(Konstanten!$B$7/60))),0)</f>
        <v>0</v>
      </c>
      <c r="CH6" s="42">
        <f aca="true" t="shared" si="23" ref="CH6:CH28">IF(CE6&lt;&gt;0,(CE6*CG6),(CG6*$C6*CF6))</f>
        <v>0</v>
      </c>
      <c r="CI6" s="42" t="b">
        <f>IF(CC6&lt;&gt;0,VLOOKUP(CC6,'Masch-Tät'!$A$6:$AG$271,25)*ROUND(IF(VLOOKUP(CC6,'Masch-Tät'!$A$6:$AG$271,27)&lt;&gt;0,$C6/VLOOKUP(CC6,'Masch-Tät'!$A$6:$AG$271,27),IF(VLOOKUP(CC6,'Masch-Tät'!$A$6:$AG$271,28)&lt;&gt;0,$M6/VLOOKUP(CC6,'Masch-Tät'!$A$6:$AG$271,28),0))+0.5,0))</f>
        <v>0</v>
      </c>
      <c r="CJ6" s="42">
        <f aca="true" t="shared" si="24" ref="CJ6:CJ28">SUM(CH6:CI6)</f>
        <v>0</v>
      </c>
      <c r="CK6" s="35"/>
      <c r="CL6" s="40">
        <f>IF(CK6&lt;&gt;0,VLOOKUP(CK6,'Masch-Tät'!$A$6:$AC$271,2),0)</f>
        <v>0</v>
      </c>
      <c r="CM6" s="35"/>
      <c r="CN6" s="35"/>
      <c r="CO6" s="42">
        <f>IF(CK6&lt;&gt;0,CQ6/VLOOKUP(CK6,'Masch-Tät'!$A$6:$AG$271,25)*(VLOOKUP(CK6,'Masch-Tät'!$A$6:$AG$271,15)+(VLOOKUP(CK6,'Masch-Tät'!$A$6:$AG$271,26)*(Konstanten!$B$7/60))),0)</f>
        <v>0</v>
      </c>
      <c r="CP6" s="42">
        <f aca="true" t="shared" si="25" ref="CP6:CP28">IF(CM6&lt;&gt;0,(CM6*CO6),(CO6*$C6*CN6))</f>
        <v>0</v>
      </c>
      <c r="CQ6" s="42" t="b">
        <f>IF(CK6&lt;&gt;0,VLOOKUP(CK6,'Masch-Tät'!$A$6:$AG$271,25)*ROUND(IF(VLOOKUP(CK6,'Masch-Tät'!$A$6:$AG$271,27)&lt;&gt;0,$C6/VLOOKUP(CK6,'Masch-Tät'!$A$6:$AG$271,27),IF(VLOOKUP(CK6,'Masch-Tät'!$A$6:$AG$271,28)&lt;&gt;0,$M6/VLOOKUP(CK6,'Masch-Tät'!$A$6:$AG$271,28),0))+0.5,0))</f>
        <v>0</v>
      </c>
      <c r="CR6" s="42">
        <f aca="true" t="shared" si="26" ref="CR6:CR28">SUM(CP6:CQ6)</f>
        <v>0</v>
      </c>
    </row>
    <row r="7" spans="1:96" ht="12.75">
      <c r="A7" s="35">
        <v>4</v>
      </c>
      <c r="B7" s="65"/>
      <c r="C7" s="36"/>
      <c r="D7" s="44"/>
      <c r="E7" s="37"/>
      <c r="F7" s="50"/>
      <c r="G7" s="54">
        <f>F7-F7*Konstanten!$B$3</f>
        <v>0</v>
      </c>
      <c r="H7" s="38">
        <f t="shared" si="5"/>
      </c>
      <c r="I7" s="39">
        <f t="shared" si="6"/>
        <v>0</v>
      </c>
      <c r="J7" s="57">
        <f t="shared" si="0"/>
      </c>
      <c r="K7" s="45">
        <f t="shared" si="1"/>
        <v>0</v>
      </c>
      <c r="L7" s="38">
        <f t="shared" si="2"/>
        <v>0</v>
      </c>
      <c r="M7" s="40">
        <f t="shared" si="3"/>
        <v>0</v>
      </c>
      <c r="N7" s="49">
        <f>IF(P7&lt;&gt;0,VLOOKUP(P7,Rezepturen!$A$4:$BU$77,3,FALSE)*M7,0)</f>
        <v>0</v>
      </c>
      <c r="O7" s="41">
        <f t="shared" si="4"/>
        <v>0</v>
      </c>
      <c r="P7" s="35"/>
      <c r="Q7" s="35"/>
      <c r="R7" s="40">
        <f>IF(Q7&lt;&gt;0,VLOOKUP(Q7,'Masch-Tät'!$A$6:$AC$271,2),0)</f>
        <v>0</v>
      </c>
      <c r="S7" s="35"/>
      <c r="T7" s="35"/>
      <c r="U7" s="42">
        <f>IF(Q7&lt;&gt;0,W7/VLOOKUP(Q7,'Masch-Tät'!$A$6:$AG$271,25)*(VLOOKUP(Q7,'Masch-Tät'!$A$6:$AG$271,15)+(VLOOKUP(Q7,'Masch-Tät'!$A$6:$AG$271,26)*(Konstanten!$B$7/60))),0)</f>
        <v>0</v>
      </c>
      <c r="V7" s="42">
        <f t="shared" si="7"/>
        <v>0</v>
      </c>
      <c r="W7" s="42" t="b">
        <f>IF(Q7&lt;&gt;0,VLOOKUP(Q7,'Masch-Tät'!$A$6:$AG$271,25)*ROUND(IF(VLOOKUP(Q7,'Masch-Tät'!$A$6:$AG$271,27)&lt;&gt;0,$C7/VLOOKUP(Q7,'Masch-Tät'!$A$6:$AG$271,27),IF(VLOOKUP(Q7,'Masch-Tät'!$A$6:$AG$271,28)&lt;&gt;0,$M7/VLOOKUP(Q7,'Masch-Tät'!$A$6:$AG$271,28),0))+0.5,0))</f>
        <v>0</v>
      </c>
      <c r="X7" s="42">
        <f t="shared" si="8"/>
        <v>0</v>
      </c>
      <c r="Y7" s="35"/>
      <c r="Z7" s="40">
        <f>IF(Y7&lt;&gt;0,VLOOKUP(Y7,'Masch-Tät'!$A$6:$AC$271,2),0)</f>
        <v>0</v>
      </c>
      <c r="AA7" s="35"/>
      <c r="AB7" s="35"/>
      <c r="AC7" s="42">
        <f>IF(Y7&lt;&gt;0,AE7/VLOOKUP(Y7,'Masch-Tät'!$A$6:$AG$271,25)*(VLOOKUP(Y7,'Masch-Tät'!$A$6:$AG$271,15)+(VLOOKUP(Y7,'Masch-Tät'!$A$6:$AG$271,26)*(Konstanten!$B$7/60))),0)</f>
        <v>0</v>
      </c>
      <c r="AD7" s="42">
        <f t="shared" si="9"/>
        <v>0</v>
      </c>
      <c r="AE7" s="42" t="b">
        <f>IF(Y7&lt;&gt;0,VLOOKUP(Y7,'Masch-Tät'!$A$6:$AG$271,25)*ROUND(IF(VLOOKUP(Y7,'Masch-Tät'!$A$6:$AG$271,27)&lt;&gt;0,$C7/VLOOKUP(Y7,'Masch-Tät'!$A$6:$AG$271,27),IF(VLOOKUP(Y7,'Masch-Tät'!$A$6:$AG$271,28)&lt;&gt;0,$M7/VLOOKUP(Y7,'Masch-Tät'!$A$6:$AG$271,28),0))+0.5,0))</f>
        <v>0</v>
      </c>
      <c r="AF7" s="42">
        <f t="shared" si="10"/>
        <v>0</v>
      </c>
      <c r="AG7" s="35"/>
      <c r="AH7" s="40">
        <f>IF(AG7&lt;&gt;0,VLOOKUP(AG7,'Masch-Tät'!$A$6:$AC$271,2),0)</f>
        <v>0</v>
      </c>
      <c r="AI7" s="35"/>
      <c r="AJ7" s="35"/>
      <c r="AK7" s="42">
        <f>IF(AG7&lt;&gt;0,AM7/VLOOKUP(AG7,'Masch-Tät'!$A$6:$AG$271,25)*(VLOOKUP(AG7,'Masch-Tät'!$A$6:$AG$271,15)+(VLOOKUP(AG7,'Masch-Tät'!$A$6:$AG$271,26)*(Konstanten!$B$7/60))),0)</f>
        <v>0</v>
      </c>
      <c r="AL7" s="42">
        <f t="shared" si="11"/>
        <v>0</v>
      </c>
      <c r="AM7" s="42" t="b">
        <f>IF(AG7&lt;&gt;0,VLOOKUP(AG7,'Masch-Tät'!$A$6:$AG$271,25)*ROUND(IF(VLOOKUP(AG7,'Masch-Tät'!$A$6:$AG$271,27)&lt;&gt;0,$C7/VLOOKUP(AG7,'Masch-Tät'!$A$6:$AG$271,27),IF(VLOOKUP(AG7,'Masch-Tät'!$A$6:$AG$271,28)&lt;&gt;0,$M7/VLOOKUP(AG7,'Masch-Tät'!$A$6:$AG$271,28),0))+0.5,0))</f>
        <v>0</v>
      </c>
      <c r="AN7" s="42">
        <f t="shared" si="12"/>
        <v>0</v>
      </c>
      <c r="AO7" s="35"/>
      <c r="AP7" s="40">
        <f>IF(AO7&lt;&gt;0,VLOOKUP(AO7,'Masch-Tät'!$A$6:$AC$271,2),0)</f>
        <v>0</v>
      </c>
      <c r="AQ7" s="35"/>
      <c r="AR7" s="35"/>
      <c r="AS7" s="42">
        <f>IF(AO7&lt;&gt;0,AU7/VLOOKUP(AO7,'Masch-Tät'!$A$6:$AG$271,25)*(VLOOKUP(AO7,'Masch-Tät'!$A$6:$AG$271,15)+(VLOOKUP(AO7,'Masch-Tät'!$A$6:$AG$271,26)*(Konstanten!$B$7/60))),0)</f>
        <v>0</v>
      </c>
      <c r="AT7" s="42">
        <f t="shared" si="13"/>
        <v>0</v>
      </c>
      <c r="AU7" s="42" t="b">
        <f>IF(AO7&lt;&gt;0,VLOOKUP(AO7,'Masch-Tät'!$A$6:$AG$271,25)*ROUND(IF(VLOOKUP(AO7,'Masch-Tät'!$A$6:$AG$271,27)&lt;&gt;0,$C7/VLOOKUP(AO7,'Masch-Tät'!$A$6:$AG$271,27),IF(VLOOKUP(AO7,'Masch-Tät'!$A$6:$AG$271,28)&lt;&gt;0,$M7/VLOOKUP(AO7,'Masch-Tät'!$A$6:$AG$271,28),0))+0.5,0))</f>
        <v>0</v>
      </c>
      <c r="AV7" s="42">
        <f t="shared" si="14"/>
        <v>0</v>
      </c>
      <c r="AW7" s="35"/>
      <c r="AX7" s="40">
        <f>IF(AW7&lt;&gt;0,VLOOKUP(AW7,'Masch-Tät'!$A$6:$AC$271,2),0)</f>
        <v>0</v>
      </c>
      <c r="AY7" s="35"/>
      <c r="AZ7" s="35"/>
      <c r="BA7" s="42">
        <f>IF(AW7&lt;&gt;0,BC7/VLOOKUP(AW7,'Masch-Tät'!$A$6:$AG$271,25)*(VLOOKUP(AW7,'Masch-Tät'!$A$6:$AG$271,15)+(VLOOKUP(AW7,'Masch-Tät'!$A$6:$AG$271,26)*(Konstanten!$B$7/60))),0)</f>
        <v>0</v>
      </c>
      <c r="BB7" s="42">
        <f t="shared" si="15"/>
        <v>0</v>
      </c>
      <c r="BC7" s="42" t="b">
        <f>IF(AW7&lt;&gt;0,VLOOKUP(AW7,'Masch-Tät'!$A$6:$AG$271,25)*ROUND(IF(VLOOKUP(AW7,'Masch-Tät'!$A$6:$AG$271,27)&lt;&gt;0,$C7/VLOOKUP(AW7,'Masch-Tät'!$A$6:$AG$271,27),IF(VLOOKUP(AW7,'Masch-Tät'!$A$6:$AG$271,28)&lt;&gt;0,$M7/VLOOKUP(AW7,'Masch-Tät'!$A$6:$AG$271,28),0))+0.5,0))</f>
        <v>0</v>
      </c>
      <c r="BD7" s="42">
        <f t="shared" si="16"/>
        <v>0</v>
      </c>
      <c r="BE7" s="35"/>
      <c r="BF7" s="40">
        <f>IF(BE7&lt;&gt;0,VLOOKUP(BE7,'Masch-Tät'!$A$6:$AC$271,2),0)</f>
        <v>0</v>
      </c>
      <c r="BG7" s="35"/>
      <c r="BH7" s="35"/>
      <c r="BI7" s="42">
        <f>IF(BE7&lt;&gt;0,BK7/VLOOKUP(BE7,'Masch-Tät'!$A$6:$AG$271,25)*(VLOOKUP(BE7,'Masch-Tät'!$A$6:$AG$271,15)+(VLOOKUP(BE7,'Masch-Tät'!$A$6:$AG$271,26)*(Konstanten!$B$7/60))),0)</f>
        <v>0</v>
      </c>
      <c r="BJ7" s="42">
        <f t="shared" si="17"/>
        <v>0</v>
      </c>
      <c r="BK7" s="42" t="b">
        <f>IF(BE7&lt;&gt;0,VLOOKUP(BE7,'Masch-Tät'!$A$6:$AG$271,25)*ROUND(IF(VLOOKUP(BE7,'Masch-Tät'!$A$6:$AG$271,27)&lt;&gt;0,$C7/VLOOKUP(BE7,'Masch-Tät'!$A$6:$AG$271,27),IF(VLOOKUP(BE7,'Masch-Tät'!$A$6:$AG$271,28)&lt;&gt;0,$M7/VLOOKUP(BE7,'Masch-Tät'!$A$6:$AG$271,28),0))+0.5,0))</f>
        <v>0</v>
      </c>
      <c r="BL7" s="42">
        <f t="shared" si="18"/>
        <v>0</v>
      </c>
      <c r="BM7" s="35"/>
      <c r="BN7" s="40">
        <f>IF(BM7&lt;&gt;0,VLOOKUP(BM7,'Masch-Tät'!$A$6:$AC$271,2),0)</f>
        <v>0</v>
      </c>
      <c r="BO7" s="35"/>
      <c r="BP7" s="35"/>
      <c r="BQ7" s="42">
        <f>IF(BM7&lt;&gt;0,BS7/VLOOKUP(BM7,'Masch-Tät'!$A$6:$AG$271,25)*(VLOOKUP(BM7,'Masch-Tät'!$A$6:$AG$271,15)+(VLOOKUP(BM7,'Masch-Tät'!$A$6:$AG$271,26)*(Konstanten!$B$7/60))),0)</f>
        <v>0</v>
      </c>
      <c r="BR7" s="42">
        <f t="shared" si="19"/>
        <v>0</v>
      </c>
      <c r="BS7" s="42" t="b">
        <f>IF(BM7&lt;&gt;0,VLOOKUP(BM7,'Masch-Tät'!$A$6:$AG$271,25)*ROUND(IF(VLOOKUP(BM7,'Masch-Tät'!$A$6:$AG$271,27)&lt;&gt;0,$C7/VLOOKUP(BM7,'Masch-Tät'!$A$6:$AG$271,27),IF(VLOOKUP(BM7,'Masch-Tät'!$A$6:$AG$271,28)&lt;&gt;0,$M7/VLOOKUP(BM7,'Masch-Tät'!$A$6:$AG$271,28),0))+0.5,0))</f>
        <v>0</v>
      </c>
      <c r="BT7" s="42">
        <f t="shared" si="20"/>
        <v>0</v>
      </c>
      <c r="BU7" s="35"/>
      <c r="BV7" s="40">
        <f>IF(BU7&lt;&gt;0,VLOOKUP(BU7,'Masch-Tät'!$A$6:$AC$271,2),0)</f>
        <v>0</v>
      </c>
      <c r="BW7" s="35"/>
      <c r="BX7" s="35"/>
      <c r="BY7" s="42">
        <f>IF(BU7&lt;&gt;0,CA7/VLOOKUP(BU7,'Masch-Tät'!$A$6:$AG$271,25)*(VLOOKUP(BU7,'Masch-Tät'!$A$6:$AG$271,15)+(VLOOKUP(BU7,'Masch-Tät'!$A$6:$AG$271,26)*(Konstanten!$B$7/60))),0)</f>
        <v>0</v>
      </c>
      <c r="BZ7" s="42">
        <f t="shared" si="21"/>
        <v>0</v>
      </c>
      <c r="CA7" s="42" t="b">
        <f>IF(BU7&lt;&gt;0,VLOOKUP(BU7,'Masch-Tät'!$A$6:$AG$271,25)*ROUND(IF(VLOOKUP(BU7,'Masch-Tät'!$A$6:$AG$271,27)&lt;&gt;0,$C7/VLOOKUP(BU7,'Masch-Tät'!$A$6:$AG$271,27),IF(VLOOKUP(BU7,'Masch-Tät'!$A$6:$AG$271,28)&lt;&gt;0,$M7/VLOOKUP(BU7,'Masch-Tät'!$A$6:$AG$271,28),0))+0.5,0))</f>
        <v>0</v>
      </c>
      <c r="CB7" s="42">
        <f t="shared" si="22"/>
        <v>0</v>
      </c>
      <c r="CC7" s="35"/>
      <c r="CD7" s="40">
        <f>IF(CC7&lt;&gt;0,VLOOKUP(CC7,'Masch-Tät'!$A$6:$AC$271,2),0)</f>
        <v>0</v>
      </c>
      <c r="CE7" s="35"/>
      <c r="CF7" s="35"/>
      <c r="CG7" s="42">
        <f>IF(CC7&lt;&gt;0,CI7/VLOOKUP(CC7,'Masch-Tät'!$A$6:$AG$271,25)*(VLOOKUP(CC7,'Masch-Tät'!$A$6:$AG$271,15)+(VLOOKUP(CC7,'Masch-Tät'!$A$6:$AG$271,26)*(Konstanten!$B$7/60))),0)</f>
        <v>0</v>
      </c>
      <c r="CH7" s="42">
        <f t="shared" si="23"/>
        <v>0</v>
      </c>
      <c r="CI7" s="42" t="b">
        <f>IF(CC7&lt;&gt;0,VLOOKUP(CC7,'Masch-Tät'!$A$6:$AG$271,25)*ROUND(IF(VLOOKUP(CC7,'Masch-Tät'!$A$6:$AG$271,27)&lt;&gt;0,$C7/VLOOKUP(CC7,'Masch-Tät'!$A$6:$AG$271,27),IF(VLOOKUP(CC7,'Masch-Tät'!$A$6:$AG$271,28)&lt;&gt;0,$M7/VLOOKUP(CC7,'Masch-Tät'!$A$6:$AG$271,28),0))+0.5,0))</f>
        <v>0</v>
      </c>
      <c r="CJ7" s="42">
        <f t="shared" si="24"/>
        <v>0</v>
      </c>
      <c r="CK7" s="35"/>
      <c r="CL7" s="40">
        <f>IF(CK7&lt;&gt;0,VLOOKUP(CK7,'Masch-Tät'!$A$6:$AC$271,2),0)</f>
        <v>0</v>
      </c>
      <c r="CM7" s="35"/>
      <c r="CN7" s="35"/>
      <c r="CO7" s="42">
        <f>IF(CK7&lt;&gt;0,CQ7/VLOOKUP(CK7,'Masch-Tät'!$A$6:$AG$271,25)*(VLOOKUP(CK7,'Masch-Tät'!$A$6:$AG$271,15)+(VLOOKUP(CK7,'Masch-Tät'!$A$6:$AG$271,26)*(Konstanten!$B$7/60))),0)</f>
        <v>0</v>
      </c>
      <c r="CP7" s="42">
        <f t="shared" si="25"/>
        <v>0</v>
      </c>
      <c r="CQ7" s="42" t="b">
        <f>IF(CK7&lt;&gt;0,VLOOKUP(CK7,'Masch-Tät'!$A$6:$AG$271,25)*ROUND(IF(VLOOKUP(CK7,'Masch-Tät'!$A$6:$AG$271,27)&lt;&gt;0,$C7/VLOOKUP(CK7,'Masch-Tät'!$A$6:$AG$271,27),IF(VLOOKUP(CK7,'Masch-Tät'!$A$6:$AG$271,28)&lt;&gt;0,$M7/VLOOKUP(CK7,'Masch-Tät'!$A$6:$AG$271,28),0))+0.5,0))</f>
        <v>0</v>
      </c>
      <c r="CR7" s="42">
        <f t="shared" si="26"/>
        <v>0</v>
      </c>
    </row>
    <row r="8" spans="1:96" ht="12.75">
      <c r="A8" s="35">
        <v>5</v>
      </c>
      <c r="B8" s="65"/>
      <c r="C8" s="36"/>
      <c r="D8" s="44"/>
      <c r="E8" s="37"/>
      <c r="F8" s="50"/>
      <c r="G8" s="54">
        <f>F8-F8*Konstanten!$B$3</f>
        <v>0</v>
      </c>
      <c r="H8" s="38">
        <f t="shared" si="5"/>
      </c>
      <c r="I8" s="39">
        <f t="shared" si="6"/>
        <v>0</v>
      </c>
      <c r="J8" s="57">
        <f t="shared" si="0"/>
      </c>
      <c r="K8" s="45">
        <f t="shared" si="1"/>
        <v>0</v>
      </c>
      <c r="L8" s="38">
        <f t="shared" si="2"/>
        <v>0</v>
      </c>
      <c r="M8" s="40">
        <f t="shared" si="3"/>
        <v>0</v>
      </c>
      <c r="N8" s="49">
        <f>IF(P8&lt;&gt;0,VLOOKUP(P8,Rezepturen!$A$4:$BU$77,3,FALSE)*M8,0)</f>
        <v>0</v>
      </c>
      <c r="O8" s="41">
        <f t="shared" si="4"/>
        <v>0</v>
      </c>
      <c r="P8" s="35"/>
      <c r="Q8" s="35"/>
      <c r="R8" s="40">
        <f>IF(Q8&lt;&gt;0,VLOOKUP(Q8,'Masch-Tät'!$A$6:$AC$271,2),0)</f>
        <v>0</v>
      </c>
      <c r="S8" s="35"/>
      <c r="T8" s="35"/>
      <c r="U8" s="42">
        <f>IF(Q8&lt;&gt;0,W8/VLOOKUP(Q8,'Masch-Tät'!$A$6:$AG$271,25)*(VLOOKUP(Q8,'Masch-Tät'!$A$6:$AG$271,15)+(VLOOKUP(Q8,'Masch-Tät'!$A$6:$AG$271,26)*(Konstanten!$B$7/60))),0)</f>
        <v>0</v>
      </c>
      <c r="V8" s="42">
        <f t="shared" si="7"/>
        <v>0</v>
      </c>
      <c r="W8" s="42" t="b">
        <f>IF(Q8&lt;&gt;0,VLOOKUP(Q8,'Masch-Tät'!$A$6:$AG$271,25)*ROUND(IF(VLOOKUP(Q8,'Masch-Tät'!$A$6:$AG$271,27)&lt;&gt;0,$C8/VLOOKUP(Q8,'Masch-Tät'!$A$6:$AG$271,27),IF(VLOOKUP(Q8,'Masch-Tät'!$A$6:$AG$271,28)&lt;&gt;0,$M8/VLOOKUP(Q8,'Masch-Tät'!$A$6:$AG$271,28),0))+0.5,0))</f>
        <v>0</v>
      </c>
      <c r="X8" s="42">
        <f t="shared" si="8"/>
        <v>0</v>
      </c>
      <c r="Y8" s="35"/>
      <c r="Z8" s="40">
        <f>IF(Y8&lt;&gt;0,VLOOKUP(Y8,'Masch-Tät'!$A$6:$AC$271,2),0)</f>
        <v>0</v>
      </c>
      <c r="AA8" s="35"/>
      <c r="AB8" s="35"/>
      <c r="AC8" s="42">
        <f>IF(Y8&lt;&gt;0,AE8/VLOOKUP(Y8,'Masch-Tät'!$A$6:$AG$271,25)*(VLOOKUP(Y8,'Masch-Tät'!$A$6:$AG$271,15)+(VLOOKUP(Y8,'Masch-Tät'!$A$6:$AG$271,26)*(Konstanten!$B$7/60))),0)</f>
        <v>0</v>
      </c>
      <c r="AD8" s="42">
        <f t="shared" si="9"/>
        <v>0</v>
      </c>
      <c r="AE8" s="42" t="b">
        <f>IF(Y8&lt;&gt;0,VLOOKUP(Y8,'Masch-Tät'!$A$6:$AG$271,25)*ROUND(IF(VLOOKUP(Y8,'Masch-Tät'!$A$6:$AG$271,27)&lt;&gt;0,$C8/VLOOKUP(Y8,'Masch-Tät'!$A$6:$AG$271,27),IF(VLOOKUP(Y8,'Masch-Tät'!$A$6:$AG$271,28)&lt;&gt;0,$M8/VLOOKUP(Y8,'Masch-Tät'!$A$6:$AG$271,28),0))+0.5,0))</f>
        <v>0</v>
      </c>
      <c r="AF8" s="42">
        <f t="shared" si="10"/>
        <v>0</v>
      </c>
      <c r="AG8" s="35"/>
      <c r="AH8" s="40">
        <f>IF(AG8&lt;&gt;0,VLOOKUP(AG8,'Masch-Tät'!$A$6:$AC$271,2),0)</f>
        <v>0</v>
      </c>
      <c r="AI8" s="35"/>
      <c r="AJ8" s="35"/>
      <c r="AK8" s="42">
        <f>IF(AG8&lt;&gt;0,AM8/VLOOKUP(AG8,'Masch-Tät'!$A$6:$AG$271,25)*(VLOOKUP(AG8,'Masch-Tät'!$A$6:$AG$271,15)+(VLOOKUP(AG8,'Masch-Tät'!$A$6:$AG$271,26)*(Konstanten!$B$7/60))),0)</f>
        <v>0</v>
      </c>
      <c r="AL8" s="42">
        <f t="shared" si="11"/>
        <v>0</v>
      </c>
      <c r="AM8" s="42" t="b">
        <f>IF(AG8&lt;&gt;0,VLOOKUP(AG8,'Masch-Tät'!$A$6:$AG$271,25)*ROUND(IF(VLOOKUP(AG8,'Masch-Tät'!$A$6:$AG$271,27)&lt;&gt;0,$C8/VLOOKUP(AG8,'Masch-Tät'!$A$6:$AG$271,27),IF(VLOOKUP(AG8,'Masch-Tät'!$A$6:$AG$271,28)&lt;&gt;0,$M8/VLOOKUP(AG8,'Masch-Tät'!$A$6:$AG$271,28),0))+0.5,0))</f>
        <v>0</v>
      </c>
      <c r="AN8" s="42">
        <f t="shared" si="12"/>
        <v>0</v>
      </c>
      <c r="AO8" s="35"/>
      <c r="AP8" s="40">
        <f>IF(AO8&lt;&gt;0,VLOOKUP(AO8,'Masch-Tät'!$A$6:$AC$271,2),0)</f>
        <v>0</v>
      </c>
      <c r="AQ8" s="35"/>
      <c r="AR8" s="35"/>
      <c r="AS8" s="42">
        <f>IF(AO8&lt;&gt;0,AU8/VLOOKUP(AO8,'Masch-Tät'!$A$6:$AG$271,25)*(VLOOKUP(AO8,'Masch-Tät'!$A$6:$AG$271,15)+(VLOOKUP(AO8,'Masch-Tät'!$A$6:$AG$271,26)*(Konstanten!$B$7/60))),0)</f>
        <v>0</v>
      </c>
      <c r="AT8" s="42">
        <f t="shared" si="13"/>
        <v>0</v>
      </c>
      <c r="AU8" s="42" t="b">
        <f>IF(AO8&lt;&gt;0,VLOOKUP(AO8,'Masch-Tät'!$A$6:$AG$271,25)*ROUND(IF(VLOOKUP(AO8,'Masch-Tät'!$A$6:$AG$271,27)&lt;&gt;0,$C8/VLOOKUP(AO8,'Masch-Tät'!$A$6:$AG$271,27),IF(VLOOKUP(AO8,'Masch-Tät'!$A$6:$AG$271,28)&lt;&gt;0,$M8/VLOOKUP(AO8,'Masch-Tät'!$A$6:$AG$271,28),0))+0.5,0))</f>
        <v>0</v>
      </c>
      <c r="AV8" s="42">
        <f t="shared" si="14"/>
        <v>0</v>
      </c>
      <c r="AW8" s="35"/>
      <c r="AX8" s="40">
        <f>IF(AW8&lt;&gt;0,VLOOKUP(AW8,'Masch-Tät'!$A$6:$AC$271,2),0)</f>
        <v>0</v>
      </c>
      <c r="AY8" s="35"/>
      <c r="AZ8" s="35"/>
      <c r="BA8" s="42">
        <f>IF(AW8&lt;&gt;0,BC8/VLOOKUP(AW8,'Masch-Tät'!$A$6:$AG$271,25)*(VLOOKUP(AW8,'Masch-Tät'!$A$6:$AG$271,15)+(VLOOKUP(AW8,'Masch-Tät'!$A$6:$AG$271,26)*(Konstanten!$B$7/60))),0)</f>
        <v>0</v>
      </c>
      <c r="BB8" s="42">
        <f t="shared" si="15"/>
        <v>0</v>
      </c>
      <c r="BC8" s="42" t="b">
        <f>IF(AW8&lt;&gt;0,VLOOKUP(AW8,'Masch-Tät'!$A$6:$AG$271,25)*ROUND(IF(VLOOKUP(AW8,'Masch-Tät'!$A$6:$AG$271,27)&lt;&gt;0,$C8/VLOOKUP(AW8,'Masch-Tät'!$A$6:$AG$271,27),IF(VLOOKUP(AW8,'Masch-Tät'!$A$6:$AG$271,28)&lt;&gt;0,$M8/VLOOKUP(AW8,'Masch-Tät'!$A$6:$AG$271,28),0))+0.5,0))</f>
        <v>0</v>
      </c>
      <c r="BD8" s="42">
        <f t="shared" si="16"/>
        <v>0</v>
      </c>
      <c r="BE8" s="35"/>
      <c r="BF8" s="40">
        <f>IF(BE8&lt;&gt;0,VLOOKUP(BE8,'Masch-Tät'!$A$6:$AC$271,2),0)</f>
        <v>0</v>
      </c>
      <c r="BG8" s="35"/>
      <c r="BH8" s="35"/>
      <c r="BI8" s="42">
        <f>IF(BE8&lt;&gt;0,BK8/VLOOKUP(BE8,'Masch-Tät'!$A$6:$AG$271,25)*(VLOOKUP(BE8,'Masch-Tät'!$A$6:$AG$271,15)+(VLOOKUP(BE8,'Masch-Tät'!$A$6:$AG$271,26)*(Konstanten!$B$7/60))),0)</f>
        <v>0</v>
      </c>
      <c r="BJ8" s="42">
        <f t="shared" si="17"/>
        <v>0</v>
      </c>
      <c r="BK8" s="42" t="b">
        <f>IF(BE8&lt;&gt;0,VLOOKUP(BE8,'Masch-Tät'!$A$6:$AG$271,25)*ROUND(IF(VLOOKUP(BE8,'Masch-Tät'!$A$6:$AG$271,27)&lt;&gt;0,$C8/VLOOKUP(BE8,'Masch-Tät'!$A$6:$AG$271,27),IF(VLOOKUP(BE8,'Masch-Tät'!$A$6:$AG$271,28)&lt;&gt;0,$M8/VLOOKUP(BE8,'Masch-Tät'!$A$6:$AG$271,28),0))+0.5,0))</f>
        <v>0</v>
      </c>
      <c r="BL8" s="42">
        <f t="shared" si="18"/>
        <v>0</v>
      </c>
      <c r="BM8" s="35"/>
      <c r="BN8" s="40">
        <f>IF(BM8&lt;&gt;0,VLOOKUP(BM8,'Masch-Tät'!$A$6:$AC$271,2),0)</f>
        <v>0</v>
      </c>
      <c r="BO8" s="35"/>
      <c r="BP8" s="35"/>
      <c r="BQ8" s="42">
        <f>IF(BM8&lt;&gt;0,BS8/VLOOKUP(BM8,'Masch-Tät'!$A$6:$AG$271,25)*(VLOOKUP(BM8,'Masch-Tät'!$A$6:$AG$271,15)+(VLOOKUP(BM8,'Masch-Tät'!$A$6:$AG$271,26)*(Konstanten!$B$7/60))),0)</f>
        <v>0</v>
      </c>
      <c r="BR8" s="42">
        <f t="shared" si="19"/>
        <v>0</v>
      </c>
      <c r="BS8" s="42" t="b">
        <f>IF(BM8&lt;&gt;0,VLOOKUP(BM8,'Masch-Tät'!$A$6:$AG$271,25)*ROUND(IF(VLOOKUP(BM8,'Masch-Tät'!$A$6:$AG$271,27)&lt;&gt;0,$C8/VLOOKUP(BM8,'Masch-Tät'!$A$6:$AG$271,27),IF(VLOOKUP(BM8,'Masch-Tät'!$A$6:$AG$271,28)&lt;&gt;0,$M8/VLOOKUP(BM8,'Masch-Tät'!$A$6:$AG$271,28),0))+0.5,0))</f>
        <v>0</v>
      </c>
      <c r="BT8" s="42">
        <f t="shared" si="20"/>
        <v>0</v>
      </c>
      <c r="BU8" s="35"/>
      <c r="BV8" s="40">
        <f>IF(BU8&lt;&gt;0,VLOOKUP(BU8,'Masch-Tät'!$A$6:$AC$271,2),0)</f>
        <v>0</v>
      </c>
      <c r="BW8" s="35"/>
      <c r="BX8" s="35"/>
      <c r="BY8" s="42">
        <f>IF(BU8&lt;&gt;0,CA8/VLOOKUP(BU8,'Masch-Tät'!$A$6:$AG$271,25)*(VLOOKUP(BU8,'Masch-Tät'!$A$6:$AG$271,15)+(VLOOKUP(BU8,'Masch-Tät'!$A$6:$AG$271,26)*(Konstanten!$B$7/60))),0)</f>
        <v>0</v>
      </c>
      <c r="BZ8" s="42">
        <f t="shared" si="21"/>
        <v>0</v>
      </c>
      <c r="CA8" s="42" t="b">
        <f>IF(BU8&lt;&gt;0,VLOOKUP(BU8,'Masch-Tät'!$A$6:$AG$271,25)*ROUND(IF(VLOOKUP(BU8,'Masch-Tät'!$A$6:$AG$271,27)&lt;&gt;0,$C8/VLOOKUP(BU8,'Masch-Tät'!$A$6:$AG$271,27),IF(VLOOKUP(BU8,'Masch-Tät'!$A$6:$AG$271,28)&lt;&gt;0,$M8/VLOOKUP(BU8,'Masch-Tät'!$A$6:$AG$271,28),0))+0.5,0))</f>
        <v>0</v>
      </c>
      <c r="CB8" s="42">
        <f t="shared" si="22"/>
        <v>0</v>
      </c>
      <c r="CC8" s="35"/>
      <c r="CD8" s="40">
        <f>IF(CC8&lt;&gt;0,VLOOKUP(CC8,'Masch-Tät'!$A$6:$AC$271,2),0)</f>
        <v>0</v>
      </c>
      <c r="CE8" s="35"/>
      <c r="CF8" s="35"/>
      <c r="CG8" s="42">
        <f>IF(CC8&lt;&gt;0,CI8/VLOOKUP(CC8,'Masch-Tät'!$A$6:$AG$271,25)*(VLOOKUP(CC8,'Masch-Tät'!$A$6:$AG$271,15)+(VLOOKUP(CC8,'Masch-Tät'!$A$6:$AG$271,26)*(Konstanten!$B$7/60))),0)</f>
        <v>0</v>
      </c>
      <c r="CH8" s="42">
        <f t="shared" si="23"/>
        <v>0</v>
      </c>
      <c r="CI8" s="42" t="b">
        <f>IF(CC8&lt;&gt;0,VLOOKUP(CC8,'Masch-Tät'!$A$6:$AG$271,25)*ROUND(IF(VLOOKUP(CC8,'Masch-Tät'!$A$6:$AG$271,27)&lt;&gt;0,$C8/VLOOKUP(CC8,'Masch-Tät'!$A$6:$AG$271,27),IF(VLOOKUP(CC8,'Masch-Tät'!$A$6:$AG$271,28)&lt;&gt;0,$M8/VLOOKUP(CC8,'Masch-Tät'!$A$6:$AG$271,28),0))+0.5,0))</f>
        <v>0</v>
      </c>
      <c r="CJ8" s="42">
        <f t="shared" si="24"/>
        <v>0</v>
      </c>
      <c r="CK8" s="35"/>
      <c r="CL8" s="40">
        <f>IF(CK8&lt;&gt;0,VLOOKUP(CK8,'Masch-Tät'!$A$6:$AC$271,2),0)</f>
        <v>0</v>
      </c>
      <c r="CM8" s="35"/>
      <c r="CN8" s="35"/>
      <c r="CO8" s="42">
        <f>IF(CK8&lt;&gt;0,CQ8/VLOOKUP(CK8,'Masch-Tät'!$A$6:$AG$271,25)*(VLOOKUP(CK8,'Masch-Tät'!$A$6:$AG$271,15)+(VLOOKUP(CK8,'Masch-Tät'!$A$6:$AG$271,26)*(Konstanten!$B$7/60))),0)</f>
        <v>0</v>
      </c>
      <c r="CP8" s="42">
        <f t="shared" si="25"/>
        <v>0</v>
      </c>
      <c r="CQ8" s="42" t="b">
        <f>IF(CK8&lt;&gt;0,VLOOKUP(CK8,'Masch-Tät'!$A$6:$AG$271,25)*ROUND(IF(VLOOKUP(CK8,'Masch-Tät'!$A$6:$AG$271,27)&lt;&gt;0,$C8/VLOOKUP(CK8,'Masch-Tät'!$A$6:$AG$271,27),IF(VLOOKUP(CK8,'Masch-Tät'!$A$6:$AG$271,28)&lt;&gt;0,$M8/VLOOKUP(CK8,'Masch-Tät'!$A$6:$AG$271,28),0))+0.5,0))</f>
        <v>0</v>
      </c>
      <c r="CR8" s="42">
        <f t="shared" si="26"/>
        <v>0</v>
      </c>
    </row>
    <row r="9" spans="1:96" ht="12.75">
      <c r="A9" s="35">
        <v>6</v>
      </c>
      <c r="B9" s="65"/>
      <c r="C9" s="36"/>
      <c r="D9" s="44"/>
      <c r="E9" s="37"/>
      <c r="F9" s="50"/>
      <c r="G9" s="54">
        <f>F9-F9*Konstanten!$B$3</f>
        <v>0</v>
      </c>
      <c r="H9" s="38">
        <f t="shared" si="5"/>
      </c>
      <c r="I9" s="39">
        <f t="shared" si="6"/>
        <v>0</v>
      </c>
      <c r="J9" s="57">
        <f t="shared" si="0"/>
      </c>
      <c r="K9" s="45">
        <f t="shared" si="1"/>
        <v>0</v>
      </c>
      <c r="L9" s="38">
        <f t="shared" si="2"/>
        <v>0</v>
      </c>
      <c r="M9" s="40">
        <f t="shared" si="3"/>
        <v>0</v>
      </c>
      <c r="N9" s="49">
        <f>IF(P9&lt;&gt;0,VLOOKUP(P9,Rezepturen!$A$4:$BU$77,3,FALSE)*M9,0)</f>
        <v>0</v>
      </c>
      <c r="O9" s="41">
        <f t="shared" si="4"/>
        <v>0</v>
      </c>
      <c r="P9" s="35"/>
      <c r="Q9" s="35"/>
      <c r="R9" s="40">
        <f>IF(Q9&lt;&gt;0,VLOOKUP(Q9,'Masch-Tät'!$A$6:$AC$271,2),0)</f>
        <v>0</v>
      </c>
      <c r="S9" s="35"/>
      <c r="T9" s="35"/>
      <c r="U9" s="42">
        <f>IF(Q9&lt;&gt;0,W9/VLOOKUP(Q9,'Masch-Tät'!$A$6:$AG$271,25)*(VLOOKUP(Q9,'Masch-Tät'!$A$6:$AG$271,15)+(VLOOKUP(Q9,'Masch-Tät'!$A$6:$AG$271,26)*(Konstanten!$B$7/60))),0)</f>
        <v>0</v>
      </c>
      <c r="V9" s="42">
        <f t="shared" si="7"/>
        <v>0</v>
      </c>
      <c r="W9" s="42" t="b">
        <f>IF(Q9&lt;&gt;0,VLOOKUP(Q9,'Masch-Tät'!$A$6:$AG$271,25)*ROUND(IF(VLOOKUP(Q9,'Masch-Tät'!$A$6:$AG$271,27)&lt;&gt;0,$C9/VLOOKUP(Q9,'Masch-Tät'!$A$6:$AG$271,27),IF(VLOOKUP(Q9,'Masch-Tät'!$A$6:$AG$271,28)&lt;&gt;0,$M9/VLOOKUP(Q9,'Masch-Tät'!$A$6:$AG$271,28),0))+0.5,0))</f>
        <v>0</v>
      </c>
      <c r="X9" s="42">
        <f t="shared" si="8"/>
        <v>0</v>
      </c>
      <c r="Y9" s="35"/>
      <c r="Z9" s="40">
        <f>IF(Y9&lt;&gt;0,VLOOKUP(Y9,'Masch-Tät'!$A$6:$AC$271,2),0)</f>
        <v>0</v>
      </c>
      <c r="AA9" s="35"/>
      <c r="AB9" s="35"/>
      <c r="AC9" s="42">
        <f>IF(Y9&lt;&gt;0,AE9/VLOOKUP(Y9,'Masch-Tät'!$A$6:$AG$271,25)*(VLOOKUP(Y9,'Masch-Tät'!$A$6:$AG$271,15)+(VLOOKUP(Y9,'Masch-Tät'!$A$6:$AG$271,26)*(Konstanten!$B$7/60))),0)</f>
        <v>0</v>
      </c>
      <c r="AD9" s="42">
        <f t="shared" si="9"/>
        <v>0</v>
      </c>
      <c r="AE9" s="42" t="b">
        <f>IF(Y9&lt;&gt;0,VLOOKUP(Y9,'Masch-Tät'!$A$6:$AG$271,25)*ROUND(IF(VLOOKUP(Y9,'Masch-Tät'!$A$6:$AG$271,27)&lt;&gt;0,$C9/VLOOKUP(Y9,'Masch-Tät'!$A$6:$AG$271,27),IF(VLOOKUP(Y9,'Masch-Tät'!$A$6:$AG$271,28)&lt;&gt;0,$M9/VLOOKUP(Y9,'Masch-Tät'!$A$6:$AG$271,28),0))+0.5,0))</f>
        <v>0</v>
      </c>
      <c r="AF9" s="42">
        <f t="shared" si="10"/>
        <v>0</v>
      </c>
      <c r="AG9" s="35"/>
      <c r="AH9" s="40">
        <f>IF(AG9&lt;&gt;0,VLOOKUP(AG9,'Masch-Tät'!$A$6:$AC$271,2),0)</f>
        <v>0</v>
      </c>
      <c r="AI9" s="35"/>
      <c r="AJ9" s="35"/>
      <c r="AK9" s="42">
        <f>IF(AG9&lt;&gt;0,AM9/VLOOKUP(AG9,'Masch-Tät'!$A$6:$AG$271,25)*(VLOOKUP(AG9,'Masch-Tät'!$A$6:$AG$271,15)+(VLOOKUP(AG9,'Masch-Tät'!$A$6:$AG$271,26)*(Konstanten!$B$7/60))),0)</f>
        <v>0</v>
      </c>
      <c r="AL9" s="42">
        <f t="shared" si="11"/>
        <v>0</v>
      </c>
      <c r="AM9" s="42" t="b">
        <f>IF(AG9&lt;&gt;0,VLOOKUP(AG9,'Masch-Tät'!$A$6:$AG$271,25)*ROUND(IF(VLOOKUP(AG9,'Masch-Tät'!$A$6:$AG$271,27)&lt;&gt;0,$C9/VLOOKUP(AG9,'Masch-Tät'!$A$6:$AG$271,27),IF(VLOOKUP(AG9,'Masch-Tät'!$A$6:$AG$271,28)&lt;&gt;0,$M9/VLOOKUP(AG9,'Masch-Tät'!$A$6:$AG$271,28),0))+0.5,0))</f>
        <v>0</v>
      </c>
      <c r="AN9" s="42">
        <f t="shared" si="12"/>
        <v>0</v>
      </c>
      <c r="AO9" s="35"/>
      <c r="AP9" s="40">
        <f>IF(AO9&lt;&gt;0,VLOOKUP(AO9,'Masch-Tät'!$A$6:$AC$271,2),0)</f>
        <v>0</v>
      </c>
      <c r="AQ9" s="35"/>
      <c r="AR9" s="35"/>
      <c r="AS9" s="42">
        <f>IF(AO9&lt;&gt;0,AU9/VLOOKUP(AO9,'Masch-Tät'!$A$6:$AG$271,25)*(VLOOKUP(AO9,'Masch-Tät'!$A$6:$AG$271,15)+(VLOOKUP(AO9,'Masch-Tät'!$A$6:$AG$271,26)*(Konstanten!$B$7/60))),0)</f>
        <v>0</v>
      </c>
      <c r="AT9" s="42">
        <f t="shared" si="13"/>
        <v>0</v>
      </c>
      <c r="AU9" s="42" t="b">
        <f>IF(AO9&lt;&gt;0,VLOOKUP(AO9,'Masch-Tät'!$A$6:$AG$271,25)*ROUND(IF(VLOOKUP(AO9,'Masch-Tät'!$A$6:$AG$271,27)&lt;&gt;0,$C9/VLOOKUP(AO9,'Masch-Tät'!$A$6:$AG$271,27),IF(VLOOKUP(AO9,'Masch-Tät'!$A$6:$AG$271,28)&lt;&gt;0,$M9/VLOOKUP(AO9,'Masch-Tät'!$A$6:$AG$271,28),0))+0.5,0))</f>
        <v>0</v>
      </c>
      <c r="AV9" s="42">
        <f t="shared" si="14"/>
        <v>0</v>
      </c>
      <c r="AW9" s="35"/>
      <c r="AX9" s="40">
        <f>IF(AW9&lt;&gt;0,VLOOKUP(AW9,'Masch-Tät'!$A$6:$AC$271,2),0)</f>
        <v>0</v>
      </c>
      <c r="AY9" s="35"/>
      <c r="AZ9" s="35"/>
      <c r="BA9" s="42">
        <f>IF(AW9&lt;&gt;0,BC9/VLOOKUP(AW9,'Masch-Tät'!$A$6:$AG$271,25)*(VLOOKUP(AW9,'Masch-Tät'!$A$6:$AG$271,15)+(VLOOKUP(AW9,'Masch-Tät'!$A$6:$AG$271,26)*(Konstanten!$B$7/60))),0)</f>
        <v>0</v>
      </c>
      <c r="BB9" s="42">
        <f t="shared" si="15"/>
        <v>0</v>
      </c>
      <c r="BC9" s="42" t="b">
        <f>IF(AW9&lt;&gt;0,VLOOKUP(AW9,'Masch-Tät'!$A$6:$AG$271,25)*ROUND(IF(VLOOKUP(AW9,'Masch-Tät'!$A$6:$AG$271,27)&lt;&gt;0,$C9/VLOOKUP(AW9,'Masch-Tät'!$A$6:$AG$271,27),IF(VLOOKUP(AW9,'Masch-Tät'!$A$6:$AG$271,28)&lt;&gt;0,$M9/VLOOKUP(AW9,'Masch-Tät'!$A$6:$AG$271,28),0))+0.5,0))</f>
        <v>0</v>
      </c>
      <c r="BD9" s="42">
        <f t="shared" si="16"/>
        <v>0</v>
      </c>
      <c r="BE9" s="35"/>
      <c r="BF9" s="40">
        <f>IF(BE9&lt;&gt;0,VLOOKUP(BE9,'Masch-Tät'!$A$6:$AC$271,2),0)</f>
        <v>0</v>
      </c>
      <c r="BG9" s="35"/>
      <c r="BH9" s="35"/>
      <c r="BI9" s="42">
        <f>IF(BE9&lt;&gt;0,BK9/VLOOKUP(BE9,'Masch-Tät'!$A$6:$AG$271,25)*(VLOOKUP(BE9,'Masch-Tät'!$A$6:$AG$271,15)+(VLOOKUP(BE9,'Masch-Tät'!$A$6:$AG$271,26)*(Konstanten!$B$7/60))),0)</f>
        <v>0</v>
      </c>
      <c r="BJ9" s="42">
        <f t="shared" si="17"/>
        <v>0</v>
      </c>
      <c r="BK9" s="42" t="b">
        <f>IF(BE9&lt;&gt;0,VLOOKUP(BE9,'Masch-Tät'!$A$6:$AG$271,25)*ROUND(IF(VLOOKUP(BE9,'Masch-Tät'!$A$6:$AG$271,27)&lt;&gt;0,$C9/VLOOKUP(BE9,'Masch-Tät'!$A$6:$AG$271,27),IF(VLOOKUP(BE9,'Masch-Tät'!$A$6:$AG$271,28)&lt;&gt;0,$M9/VLOOKUP(BE9,'Masch-Tät'!$A$6:$AG$271,28),0))+0.5,0))</f>
        <v>0</v>
      </c>
      <c r="BL9" s="42">
        <f t="shared" si="18"/>
        <v>0</v>
      </c>
      <c r="BM9" s="35"/>
      <c r="BN9" s="40">
        <f>IF(BM9&lt;&gt;0,VLOOKUP(BM9,'Masch-Tät'!$A$6:$AC$271,2),0)</f>
        <v>0</v>
      </c>
      <c r="BO9" s="35"/>
      <c r="BP9" s="35"/>
      <c r="BQ9" s="42">
        <f>IF(BM9&lt;&gt;0,BS9/VLOOKUP(BM9,'Masch-Tät'!$A$6:$AG$271,25)*(VLOOKUP(BM9,'Masch-Tät'!$A$6:$AG$271,15)+(VLOOKUP(BM9,'Masch-Tät'!$A$6:$AG$271,26)*(Konstanten!$B$7/60))),0)</f>
        <v>0</v>
      </c>
      <c r="BR9" s="42">
        <f t="shared" si="19"/>
        <v>0</v>
      </c>
      <c r="BS9" s="42" t="b">
        <f>IF(BM9&lt;&gt;0,VLOOKUP(BM9,'Masch-Tät'!$A$6:$AG$271,25)*ROUND(IF(VLOOKUP(BM9,'Masch-Tät'!$A$6:$AG$271,27)&lt;&gt;0,$C9/VLOOKUP(BM9,'Masch-Tät'!$A$6:$AG$271,27),IF(VLOOKUP(BM9,'Masch-Tät'!$A$6:$AG$271,28)&lt;&gt;0,$M9/VLOOKUP(BM9,'Masch-Tät'!$A$6:$AG$271,28),0))+0.5,0))</f>
        <v>0</v>
      </c>
      <c r="BT9" s="42">
        <f t="shared" si="20"/>
        <v>0</v>
      </c>
      <c r="BU9" s="35"/>
      <c r="BV9" s="40">
        <f>IF(BU9&lt;&gt;0,VLOOKUP(BU9,'Masch-Tät'!$A$6:$AC$271,2),0)</f>
        <v>0</v>
      </c>
      <c r="BW9" s="35"/>
      <c r="BX9" s="35"/>
      <c r="BY9" s="42">
        <f>IF(BU9&lt;&gt;0,CA9/VLOOKUP(BU9,'Masch-Tät'!$A$6:$AG$271,25)*(VLOOKUP(BU9,'Masch-Tät'!$A$6:$AG$271,15)+(VLOOKUP(BU9,'Masch-Tät'!$A$6:$AG$271,26)*(Konstanten!$B$7/60))),0)</f>
        <v>0</v>
      </c>
      <c r="BZ9" s="42">
        <f t="shared" si="21"/>
        <v>0</v>
      </c>
      <c r="CA9" s="42" t="b">
        <f>IF(BU9&lt;&gt;0,VLOOKUP(BU9,'Masch-Tät'!$A$6:$AG$271,25)*ROUND(IF(VLOOKUP(BU9,'Masch-Tät'!$A$6:$AG$271,27)&lt;&gt;0,$C9/VLOOKUP(BU9,'Masch-Tät'!$A$6:$AG$271,27),IF(VLOOKUP(BU9,'Masch-Tät'!$A$6:$AG$271,28)&lt;&gt;0,$M9/VLOOKUP(BU9,'Masch-Tät'!$A$6:$AG$271,28),0))+0.5,0))</f>
        <v>0</v>
      </c>
      <c r="CB9" s="42">
        <f t="shared" si="22"/>
        <v>0</v>
      </c>
      <c r="CC9" s="35"/>
      <c r="CD9" s="40">
        <f>IF(CC9&lt;&gt;0,VLOOKUP(CC9,'Masch-Tät'!$A$6:$AC$271,2),0)</f>
        <v>0</v>
      </c>
      <c r="CE9" s="35"/>
      <c r="CF9" s="35"/>
      <c r="CG9" s="42">
        <f>IF(CC9&lt;&gt;0,CI9/VLOOKUP(CC9,'Masch-Tät'!$A$6:$AG$271,25)*(VLOOKUP(CC9,'Masch-Tät'!$A$6:$AG$271,15)+(VLOOKUP(CC9,'Masch-Tät'!$A$6:$AG$271,26)*(Konstanten!$B$7/60))),0)</f>
        <v>0</v>
      </c>
      <c r="CH9" s="42">
        <f t="shared" si="23"/>
        <v>0</v>
      </c>
      <c r="CI9" s="42" t="b">
        <f>IF(CC9&lt;&gt;0,VLOOKUP(CC9,'Masch-Tät'!$A$6:$AG$271,25)*ROUND(IF(VLOOKUP(CC9,'Masch-Tät'!$A$6:$AG$271,27)&lt;&gt;0,$C9/VLOOKUP(CC9,'Masch-Tät'!$A$6:$AG$271,27),IF(VLOOKUP(CC9,'Masch-Tät'!$A$6:$AG$271,28)&lt;&gt;0,$M9/VLOOKUP(CC9,'Masch-Tät'!$A$6:$AG$271,28),0))+0.5,0))</f>
        <v>0</v>
      </c>
      <c r="CJ9" s="42">
        <f t="shared" si="24"/>
        <v>0</v>
      </c>
      <c r="CK9" s="35"/>
      <c r="CL9" s="40">
        <f>IF(CK9&lt;&gt;0,VLOOKUP(CK9,'Masch-Tät'!$A$6:$AC$271,2),0)</f>
        <v>0</v>
      </c>
      <c r="CM9" s="35"/>
      <c r="CN9" s="35"/>
      <c r="CO9" s="42">
        <f>IF(CK9&lt;&gt;0,CQ9/VLOOKUP(CK9,'Masch-Tät'!$A$6:$AG$271,25)*(VLOOKUP(CK9,'Masch-Tät'!$A$6:$AG$271,15)+(VLOOKUP(CK9,'Masch-Tät'!$A$6:$AG$271,26)*(Konstanten!$B$7/60))),0)</f>
        <v>0</v>
      </c>
      <c r="CP9" s="42">
        <f t="shared" si="25"/>
        <v>0</v>
      </c>
      <c r="CQ9" s="42" t="b">
        <f>IF(CK9&lt;&gt;0,VLOOKUP(CK9,'Masch-Tät'!$A$6:$AG$271,25)*ROUND(IF(VLOOKUP(CK9,'Masch-Tät'!$A$6:$AG$271,27)&lt;&gt;0,$C9/VLOOKUP(CK9,'Masch-Tät'!$A$6:$AG$271,27),IF(VLOOKUP(CK9,'Masch-Tät'!$A$6:$AG$271,28)&lt;&gt;0,$M9/VLOOKUP(CK9,'Masch-Tät'!$A$6:$AG$271,28),0))+0.5,0))</f>
        <v>0</v>
      </c>
      <c r="CR9" s="42">
        <f t="shared" si="26"/>
        <v>0</v>
      </c>
    </row>
    <row r="10" spans="1:96" ht="12.75">
      <c r="A10" s="35">
        <v>7</v>
      </c>
      <c r="B10" s="65"/>
      <c r="C10" s="36"/>
      <c r="D10" s="44"/>
      <c r="E10" s="37"/>
      <c r="F10" s="50"/>
      <c r="G10" s="54">
        <f>F10-F10*Konstanten!$B$3</f>
        <v>0</v>
      </c>
      <c r="H10" s="38">
        <f t="shared" si="5"/>
      </c>
      <c r="I10" s="39">
        <f t="shared" si="6"/>
        <v>0</v>
      </c>
      <c r="J10" s="57">
        <f t="shared" si="0"/>
      </c>
      <c r="K10" s="45">
        <f t="shared" si="1"/>
        <v>0</v>
      </c>
      <c r="L10" s="38">
        <f t="shared" si="2"/>
        <v>0</v>
      </c>
      <c r="M10" s="40">
        <f t="shared" si="3"/>
        <v>0</v>
      </c>
      <c r="N10" s="49">
        <f>IF(P10&lt;&gt;0,VLOOKUP(P10,Rezepturen!$A$4:$BU$77,3,FALSE)*M10,0)</f>
        <v>0</v>
      </c>
      <c r="O10" s="41">
        <f t="shared" si="4"/>
        <v>0</v>
      </c>
      <c r="P10" s="35"/>
      <c r="Q10" s="35"/>
      <c r="R10" s="40">
        <f>IF(Q10&lt;&gt;0,VLOOKUP(Q10,'Masch-Tät'!$A$6:$AC$271,2),0)</f>
        <v>0</v>
      </c>
      <c r="S10" s="35"/>
      <c r="T10" s="35"/>
      <c r="U10" s="42">
        <f>IF(Q10&lt;&gt;0,W10/VLOOKUP(Q10,'Masch-Tät'!$A$6:$AG$271,25)*(VLOOKUP(Q10,'Masch-Tät'!$A$6:$AG$271,15)+(VLOOKUP(Q10,'Masch-Tät'!$A$6:$AG$271,26)*(Konstanten!$B$7/60))),0)</f>
        <v>0</v>
      </c>
      <c r="V10" s="42">
        <f t="shared" si="7"/>
        <v>0</v>
      </c>
      <c r="W10" s="42" t="b">
        <f>IF(Q10&lt;&gt;0,VLOOKUP(Q10,'Masch-Tät'!$A$6:$AG$271,25)*ROUND(IF(VLOOKUP(Q10,'Masch-Tät'!$A$6:$AG$271,27)&lt;&gt;0,$C10/VLOOKUP(Q10,'Masch-Tät'!$A$6:$AG$271,27),IF(VLOOKUP(Q10,'Masch-Tät'!$A$6:$AG$271,28)&lt;&gt;0,$M10/VLOOKUP(Q10,'Masch-Tät'!$A$6:$AG$271,28),0))+0.5,0))</f>
        <v>0</v>
      </c>
      <c r="X10" s="42">
        <f t="shared" si="8"/>
        <v>0</v>
      </c>
      <c r="Y10" s="35"/>
      <c r="Z10" s="40">
        <f>IF(Y10&lt;&gt;0,VLOOKUP(Y10,'Masch-Tät'!$A$6:$AC$271,2),0)</f>
        <v>0</v>
      </c>
      <c r="AA10" s="35"/>
      <c r="AB10" s="35"/>
      <c r="AC10" s="42">
        <f>IF(Y10&lt;&gt;0,AE10/VLOOKUP(Y10,'Masch-Tät'!$A$6:$AG$271,25)*(VLOOKUP(Y10,'Masch-Tät'!$A$6:$AG$271,15)+(VLOOKUP(Y10,'Masch-Tät'!$A$6:$AG$271,26)*(Konstanten!$B$7/60))),0)</f>
        <v>0</v>
      </c>
      <c r="AD10" s="42">
        <f t="shared" si="9"/>
        <v>0</v>
      </c>
      <c r="AE10" s="42" t="b">
        <f>IF(Y10&lt;&gt;0,VLOOKUP(Y10,'Masch-Tät'!$A$6:$AG$271,25)*ROUND(IF(VLOOKUP(Y10,'Masch-Tät'!$A$6:$AG$271,27)&lt;&gt;0,$C10/VLOOKUP(Y10,'Masch-Tät'!$A$6:$AG$271,27),IF(VLOOKUP(Y10,'Masch-Tät'!$A$6:$AG$271,28)&lt;&gt;0,$M10/VLOOKUP(Y10,'Masch-Tät'!$A$6:$AG$271,28),0))+0.5,0))</f>
        <v>0</v>
      </c>
      <c r="AF10" s="42">
        <f t="shared" si="10"/>
        <v>0</v>
      </c>
      <c r="AG10" s="35"/>
      <c r="AH10" s="40">
        <f>IF(AG10&lt;&gt;0,VLOOKUP(AG10,'Masch-Tät'!$A$6:$AC$271,2),0)</f>
        <v>0</v>
      </c>
      <c r="AI10" s="35"/>
      <c r="AJ10" s="35"/>
      <c r="AK10" s="42">
        <f>IF(AG10&lt;&gt;0,AM10/VLOOKUP(AG10,'Masch-Tät'!$A$6:$AG$271,25)*(VLOOKUP(AG10,'Masch-Tät'!$A$6:$AG$271,15)+(VLOOKUP(AG10,'Masch-Tät'!$A$6:$AG$271,26)*(Konstanten!$B$7/60))),0)</f>
        <v>0</v>
      </c>
      <c r="AL10" s="42">
        <f t="shared" si="11"/>
        <v>0</v>
      </c>
      <c r="AM10" s="42" t="b">
        <f>IF(AG10&lt;&gt;0,VLOOKUP(AG10,'Masch-Tät'!$A$6:$AG$271,25)*ROUND(IF(VLOOKUP(AG10,'Masch-Tät'!$A$6:$AG$271,27)&lt;&gt;0,$C10/VLOOKUP(AG10,'Masch-Tät'!$A$6:$AG$271,27),IF(VLOOKUP(AG10,'Masch-Tät'!$A$6:$AG$271,28)&lt;&gt;0,$M10/VLOOKUP(AG10,'Masch-Tät'!$A$6:$AG$271,28),0))+0.5,0))</f>
        <v>0</v>
      </c>
      <c r="AN10" s="42">
        <f t="shared" si="12"/>
        <v>0</v>
      </c>
      <c r="AO10" s="35"/>
      <c r="AP10" s="40">
        <f>IF(AO10&lt;&gt;0,VLOOKUP(AO10,'Masch-Tät'!$A$6:$AC$271,2),0)</f>
        <v>0</v>
      </c>
      <c r="AQ10" s="35"/>
      <c r="AR10" s="35"/>
      <c r="AS10" s="42">
        <f>IF(AO10&lt;&gt;0,AU10/VLOOKUP(AO10,'Masch-Tät'!$A$6:$AG$271,25)*(VLOOKUP(AO10,'Masch-Tät'!$A$6:$AG$271,15)+(VLOOKUP(AO10,'Masch-Tät'!$A$6:$AG$271,26)*(Konstanten!$B$7/60))),0)</f>
        <v>0</v>
      </c>
      <c r="AT10" s="42">
        <f t="shared" si="13"/>
        <v>0</v>
      </c>
      <c r="AU10" s="42" t="b">
        <f>IF(AO10&lt;&gt;0,VLOOKUP(AO10,'Masch-Tät'!$A$6:$AG$271,25)*ROUND(IF(VLOOKUP(AO10,'Masch-Tät'!$A$6:$AG$271,27)&lt;&gt;0,$C10/VLOOKUP(AO10,'Masch-Tät'!$A$6:$AG$271,27),IF(VLOOKUP(AO10,'Masch-Tät'!$A$6:$AG$271,28)&lt;&gt;0,$M10/VLOOKUP(AO10,'Masch-Tät'!$A$6:$AG$271,28),0))+0.5,0))</f>
        <v>0</v>
      </c>
      <c r="AV10" s="42">
        <f t="shared" si="14"/>
        <v>0</v>
      </c>
      <c r="AW10" s="35"/>
      <c r="AX10" s="40">
        <f>IF(AW10&lt;&gt;0,VLOOKUP(AW10,'Masch-Tät'!$A$6:$AC$271,2),0)</f>
        <v>0</v>
      </c>
      <c r="AY10" s="35"/>
      <c r="AZ10" s="35"/>
      <c r="BA10" s="42">
        <f>IF(AW10&lt;&gt;0,BC10/VLOOKUP(AW10,'Masch-Tät'!$A$6:$AG$271,25)*(VLOOKUP(AW10,'Masch-Tät'!$A$6:$AG$271,15)+(VLOOKUP(AW10,'Masch-Tät'!$A$6:$AG$271,26)*(Konstanten!$B$7/60))),0)</f>
        <v>0</v>
      </c>
      <c r="BB10" s="42">
        <f t="shared" si="15"/>
        <v>0</v>
      </c>
      <c r="BC10" s="42" t="b">
        <f>IF(AW10&lt;&gt;0,VLOOKUP(AW10,'Masch-Tät'!$A$6:$AG$271,25)*ROUND(IF(VLOOKUP(AW10,'Masch-Tät'!$A$6:$AG$271,27)&lt;&gt;0,$C10/VLOOKUP(AW10,'Masch-Tät'!$A$6:$AG$271,27),IF(VLOOKUP(AW10,'Masch-Tät'!$A$6:$AG$271,28)&lt;&gt;0,$M10/VLOOKUP(AW10,'Masch-Tät'!$A$6:$AG$271,28),0))+0.5,0))</f>
        <v>0</v>
      </c>
      <c r="BD10" s="42">
        <f t="shared" si="16"/>
        <v>0</v>
      </c>
      <c r="BE10" s="35"/>
      <c r="BF10" s="40">
        <f>IF(BE10&lt;&gt;0,VLOOKUP(BE10,'Masch-Tät'!$A$6:$AC$271,2),0)</f>
        <v>0</v>
      </c>
      <c r="BG10" s="35"/>
      <c r="BH10" s="35"/>
      <c r="BI10" s="42">
        <f>IF(BE10&lt;&gt;0,BK10/VLOOKUP(BE10,'Masch-Tät'!$A$6:$AG$271,25)*(VLOOKUP(BE10,'Masch-Tät'!$A$6:$AG$271,15)+(VLOOKUP(BE10,'Masch-Tät'!$A$6:$AG$271,26)*(Konstanten!$B$7/60))),0)</f>
        <v>0</v>
      </c>
      <c r="BJ10" s="42">
        <f t="shared" si="17"/>
        <v>0</v>
      </c>
      <c r="BK10" s="42" t="b">
        <f>IF(BE10&lt;&gt;0,VLOOKUP(BE10,'Masch-Tät'!$A$6:$AG$271,25)*ROUND(IF(VLOOKUP(BE10,'Masch-Tät'!$A$6:$AG$271,27)&lt;&gt;0,$C10/VLOOKUP(BE10,'Masch-Tät'!$A$6:$AG$271,27),IF(VLOOKUP(BE10,'Masch-Tät'!$A$6:$AG$271,28)&lt;&gt;0,$M10/VLOOKUP(BE10,'Masch-Tät'!$A$6:$AG$271,28),0))+0.5,0))</f>
        <v>0</v>
      </c>
      <c r="BL10" s="42">
        <f t="shared" si="18"/>
        <v>0</v>
      </c>
      <c r="BM10" s="35"/>
      <c r="BN10" s="40">
        <f>IF(BM10&lt;&gt;0,VLOOKUP(BM10,'Masch-Tät'!$A$6:$AC$271,2),0)</f>
        <v>0</v>
      </c>
      <c r="BO10" s="35"/>
      <c r="BP10" s="35"/>
      <c r="BQ10" s="42">
        <f>IF(BM10&lt;&gt;0,BS10/VLOOKUP(BM10,'Masch-Tät'!$A$6:$AG$271,25)*(VLOOKUP(BM10,'Masch-Tät'!$A$6:$AG$271,15)+(VLOOKUP(BM10,'Masch-Tät'!$A$6:$AG$271,26)*(Konstanten!$B$7/60))),0)</f>
        <v>0</v>
      </c>
      <c r="BR10" s="42">
        <f t="shared" si="19"/>
        <v>0</v>
      </c>
      <c r="BS10" s="42" t="b">
        <f>IF(BM10&lt;&gt;0,VLOOKUP(BM10,'Masch-Tät'!$A$6:$AG$271,25)*ROUND(IF(VLOOKUP(BM10,'Masch-Tät'!$A$6:$AG$271,27)&lt;&gt;0,$C10/VLOOKUP(BM10,'Masch-Tät'!$A$6:$AG$271,27),IF(VLOOKUP(BM10,'Masch-Tät'!$A$6:$AG$271,28)&lt;&gt;0,$M10/VLOOKUP(BM10,'Masch-Tät'!$A$6:$AG$271,28),0))+0.5,0))</f>
        <v>0</v>
      </c>
      <c r="BT10" s="42">
        <f t="shared" si="20"/>
        <v>0</v>
      </c>
      <c r="BU10" s="35"/>
      <c r="BV10" s="40">
        <f>IF(BU10&lt;&gt;0,VLOOKUP(BU10,'Masch-Tät'!$A$6:$AC$271,2),0)</f>
        <v>0</v>
      </c>
      <c r="BW10" s="35"/>
      <c r="BX10" s="35"/>
      <c r="BY10" s="42">
        <f>IF(BU10&lt;&gt;0,CA10/VLOOKUP(BU10,'Masch-Tät'!$A$6:$AG$271,25)*(VLOOKUP(BU10,'Masch-Tät'!$A$6:$AG$271,15)+(VLOOKUP(BU10,'Masch-Tät'!$A$6:$AG$271,26)*(Konstanten!$B$7/60))),0)</f>
        <v>0</v>
      </c>
      <c r="BZ10" s="42">
        <f t="shared" si="21"/>
        <v>0</v>
      </c>
      <c r="CA10" s="42" t="b">
        <f>IF(BU10&lt;&gt;0,VLOOKUP(BU10,'Masch-Tät'!$A$6:$AG$271,25)*ROUND(IF(VLOOKUP(BU10,'Masch-Tät'!$A$6:$AG$271,27)&lt;&gt;0,$C10/VLOOKUP(BU10,'Masch-Tät'!$A$6:$AG$271,27),IF(VLOOKUP(BU10,'Masch-Tät'!$A$6:$AG$271,28)&lt;&gt;0,$M10/VLOOKUP(BU10,'Masch-Tät'!$A$6:$AG$271,28),0))+0.5,0))</f>
        <v>0</v>
      </c>
      <c r="CB10" s="42">
        <f t="shared" si="22"/>
        <v>0</v>
      </c>
      <c r="CC10" s="35"/>
      <c r="CD10" s="40">
        <f>IF(CC10&lt;&gt;0,VLOOKUP(CC10,'Masch-Tät'!$A$6:$AC$271,2),0)</f>
        <v>0</v>
      </c>
      <c r="CE10" s="35"/>
      <c r="CF10" s="35"/>
      <c r="CG10" s="42">
        <f>IF(CC10&lt;&gt;0,CI10/VLOOKUP(CC10,'Masch-Tät'!$A$6:$AG$271,25)*(VLOOKUP(CC10,'Masch-Tät'!$A$6:$AG$271,15)+(VLOOKUP(CC10,'Masch-Tät'!$A$6:$AG$271,26)*(Konstanten!$B$7/60))),0)</f>
        <v>0</v>
      </c>
      <c r="CH10" s="42">
        <f t="shared" si="23"/>
        <v>0</v>
      </c>
      <c r="CI10" s="42" t="b">
        <f>IF(CC10&lt;&gt;0,VLOOKUP(CC10,'Masch-Tät'!$A$6:$AG$271,25)*ROUND(IF(VLOOKUP(CC10,'Masch-Tät'!$A$6:$AG$271,27)&lt;&gt;0,$C10/VLOOKUP(CC10,'Masch-Tät'!$A$6:$AG$271,27),IF(VLOOKUP(CC10,'Masch-Tät'!$A$6:$AG$271,28)&lt;&gt;0,$M10/VLOOKUP(CC10,'Masch-Tät'!$A$6:$AG$271,28),0))+0.5,0))</f>
        <v>0</v>
      </c>
      <c r="CJ10" s="42">
        <f t="shared" si="24"/>
        <v>0</v>
      </c>
      <c r="CK10" s="35"/>
      <c r="CL10" s="40">
        <f>IF(CK10&lt;&gt;0,VLOOKUP(CK10,'Masch-Tät'!$A$6:$AC$271,2),0)</f>
        <v>0</v>
      </c>
      <c r="CM10" s="35"/>
      <c r="CN10" s="35"/>
      <c r="CO10" s="42">
        <f>IF(CK10&lt;&gt;0,CQ10/VLOOKUP(CK10,'Masch-Tät'!$A$6:$AG$271,25)*(VLOOKUP(CK10,'Masch-Tät'!$A$6:$AG$271,15)+(VLOOKUP(CK10,'Masch-Tät'!$A$6:$AG$271,26)*(Konstanten!$B$7/60))),0)</f>
        <v>0</v>
      </c>
      <c r="CP10" s="42">
        <f t="shared" si="25"/>
        <v>0</v>
      </c>
      <c r="CQ10" s="42" t="b">
        <f>IF(CK10&lt;&gt;0,VLOOKUP(CK10,'Masch-Tät'!$A$6:$AG$271,25)*ROUND(IF(VLOOKUP(CK10,'Masch-Tät'!$A$6:$AG$271,27)&lt;&gt;0,$C10/VLOOKUP(CK10,'Masch-Tät'!$A$6:$AG$271,27),IF(VLOOKUP(CK10,'Masch-Tät'!$A$6:$AG$271,28)&lt;&gt;0,$M10/VLOOKUP(CK10,'Masch-Tät'!$A$6:$AG$271,28),0))+0.5,0))</f>
        <v>0</v>
      </c>
      <c r="CR10" s="42">
        <f t="shared" si="26"/>
        <v>0</v>
      </c>
    </row>
    <row r="11" spans="1:96" ht="12.75">
      <c r="A11" s="35">
        <v>8</v>
      </c>
      <c r="B11" s="65"/>
      <c r="C11" s="36"/>
      <c r="D11" s="44"/>
      <c r="E11" s="37"/>
      <c r="F11" s="50"/>
      <c r="G11" s="54">
        <f>F11-F11*Konstanten!$B$3</f>
        <v>0</v>
      </c>
      <c r="H11" s="38">
        <f t="shared" si="5"/>
      </c>
      <c r="I11" s="39">
        <f t="shared" si="6"/>
        <v>0</v>
      </c>
      <c r="J11" s="57">
        <f t="shared" si="0"/>
      </c>
      <c r="K11" s="45">
        <f t="shared" si="1"/>
        <v>0</v>
      </c>
      <c r="L11" s="38">
        <f t="shared" si="2"/>
        <v>0</v>
      </c>
      <c r="M11" s="40">
        <f t="shared" si="3"/>
        <v>0</v>
      </c>
      <c r="N11" s="49">
        <f>IF(P11&lt;&gt;0,VLOOKUP(P11,Rezepturen!$A$4:$BU$77,3,FALSE)*M11,0)</f>
        <v>0</v>
      </c>
      <c r="O11" s="41">
        <f t="shared" si="4"/>
        <v>0</v>
      </c>
      <c r="P11" s="35"/>
      <c r="Q11" s="35"/>
      <c r="R11" s="40">
        <f>IF(Q11&lt;&gt;0,VLOOKUP(Q11,'Masch-Tät'!$A$6:$AC$271,2),0)</f>
        <v>0</v>
      </c>
      <c r="S11" s="35"/>
      <c r="T11" s="35"/>
      <c r="U11" s="42">
        <f>IF(Q11&lt;&gt;0,W11/VLOOKUP(Q11,'Masch-Tät'!$A$6:$AG$271,25)*(VLOOKUP(Q11,'Masch-Tät'!$A$6:$AG$271,15)+(VLOOKUP(Q11,'Masch-Tät'!$A$6:$AG$271,26)*(Konstanten!$B$7/60))),0)</f>
        <v>0</v>
      </c>
      <c r="V11" s="42">
        <f t="shared" si="7"/>
        <v>0</v>
      </c>
      <c r="W11" s="42" t="b">
        <f>IF(Q11&lt;&gt;0,VLOOKUP(Q11,'Masch-Tät'!$A$6:$AG$271,25)*ROUND(IF(VLOOKUP(Q11,'Masch-Tät'!$A$6:$AG$271,27)&lt;&gt;0,$C11/VLOOKUP(Q11,'Masch-Tät'!$A$6:$AG$271,27),IF(VLOOKUP(Q11,'Masch-Tät'!$A$6:$AG$271,28)&lt;&gt;0,$M11/VLOOKUP(Q11,'Masch-Tät'!$A$6:$AG$271,28),0))+0.5,0))</f>
        <v>0</v>
      </c>
      <c r="X11" s="42">
        <f t="shared" si="8"/>
        <v>0</v>
      </c>
      <c r="Y11" s="35"/>
      <c r="Z11" s="40">
        <f>IF(Y11&lt;&gt;0,VLOOKUP(Y11,'Masch-Tät'!$A$6:$AC$271,2),0)</f>
        <v>0</v>
      </c>
      <c r="AA11" s="35"/>
      <c r="AB11" s="35"/>
      <c r="AC11" s="42">
        <f>IF(Y11&lt;&gt;0,AE11/VLOOKUP(Y11,'Masch-Tät'!$A$6:$AG$271,25)*(VLOOKUP(Y11,'Masch-Tät'!$A$6:$AG$271,15)+(VLOOKUP(Y11,'Masch-Tät'!$A$6:$AG$271,26)*(Konstanten!$B$7/60))),0)</f>
        <v>0</v>
      </c>
      <c r="AD11" s="42">
        <f t="shared" si="9"/>
        <v>0</v>
      </c>
      <c r="AE11" s="42" t="b">
        <f>IF(Y11&lt;&gt;0,VLOOKUP(Y11,'Masch-Tät'!$A$6:$AG$271,25)*ROUND(IF(VLOOKUP(Y11,'Masch-Tät'!$A$6:$AG$271,27)&lt;&gt;0,$C11/VLOOKUP(Y11,'Masch-Tät'!$A$6:$AG$271,27),IF(VLOOKUP(Y11,'Masch-Tät'!$A$6:$AG$271,28)&lt;&gt;0,$M11/VLOOKUP(Y11,'Masch-Tät'!$A$6:$AG$271,28),0))+0.5,0))</f>
        <v>0</v>
      </c>
      <c r="AF11" s="42">
        <f t="shared" si="10"/>
        <v>0</v>
      </c>
      <c r="AG11" s="35"/>
      <c r="AH11" s="40">
        <f>IF(AG11&lt;&gt;0,VLOOKUP(AG11,'Masch-Tät'!$A$6:$AC$271,2),0)</f>
        <v>0</v>
      </c>
      <c r="AI11" s="35"/>
      <c r="AJ11" s="35"/>
      <c r="AK11" s="42">
        <f>IF(AG11&lt;&gt;0,AM11/VLOOKUP(AG11,'Masch-Tät'!$A$6:$AG$271,25)*(VLOOKUP(AG11,'Masch-Tät'!$A$6:$AG$271,15)+(VLOOKUP(AG11,'Masch-Tät'!$A$6:$AG$271,26)*(Konstanten!$B$7/60))),0)</f>
        <v>0</v>
      </c>
      <c r="AL11" s="42">
        <f t="shared" si="11"/>
        <v>0</v>
      </c>
      <c r="AM11" s="42" t="b">
        <f>IF(AG11&lt;&gt;0,VLOOKUP(AG11,'Masch-Tät'!$A$6:$AG$271,25)*ROUND(IF(VLOOKUP(AG11,'Masch-Tät'!$A$6:$AG$271,27)&lt;&gt;0,$C11/VLOOKUP(AG11,'Masch-Tät'!$A$6:$AG$271,27),IF(VLOOKUP(AG11,'Masch-Tät'!$A$6:$AG$271,28)&lt;&gt;0,$M11/VLOOKUP(AG11,'Masch-Tät'!$A$6:$AG$271,28),0))+0.5,0))</f>
        <v>0</v>
      </c>
      <c r="AN11" s="42">
        <f t="shared" si="12"/>
        <v>0</v>
      </c>
      <c r="AO11" s="35"/>
      <c r="AP11" s="40">
        <f>IF(AO11&lt;&gt;0,VLOOKUP(AO11,'Masch-Tät'!$A$6:$AC$271,2),0)</f>
        <v>0</v>
      </c>
      <c r="AQ11" s="35"/>
      <c r="AR11" s="35"/>
      <c r="AS11" s="42">
        <f>IF(AO11&lt;&gt;0,AU11/VLOOKUP(AO11,'Masch-Tät'!$A$6:$AG$271,25)*(VLOOKUP(AO11,'Masch-Tät'!$A$6:$AG$271,15)+(VLOOKUP(AO11,'Masch-Tät'!$A$6:$AG$271,26)*(Konstanten!$B$7/60))),0)</f>
        <v>0</v>
      </c>
      <c r="AT11" s="42">
        <f t="shared" si="13"/>
        <v>0</v>
      </c>
      <c r="AU11" s="42" t="b">
        <f>IF(AO11&lt;&gt;0,VLOOKUP(AO11,'Masch-Tät'!$A$6:$AG$271,25)*ROUND(IF(VLOOKUP(AO11,'Masch-Tät'!$A$6:$AG$271,27)&lt;&gt;0,$C11/VLOOKUP(AO11,'Masch-Tät'!$A$6:$AG$271,27),IF(VLOOKUP(AO11,'Masch-Tät'!$A$6:$AG$271,28)&lt;&gt;0,$M11/VLOOKUP(AO11,'Masch-Tät'!$A$6:$AG$271,28),0))+0.5,0))</f>
        <v>0</v>
      </c>
      <c r="AV11" s="42">
        <f t="shared" si="14"/>
        <v>0</v>
      </c>
      <c r="AW11" s="35"/>
      <c r="AX11" s="40">
        <f>IF(AW11&lt;&gt;0,VLOOKUP(AW11,'Masch-Tät'!$A$6:$AC$271,2),0)</f>
        <v>0</v>
      </c>
      <c r="AY11" s="35"/>
      <c r="AZ11" s="35"/>
      <c r="BA11" s="42">
        <f>IF(AW11&lt;&gt;0,BC11/VLOOKUP(AW11,'Masch-Tät'!$A$6:$AG$271,25)*(VLOOKUP(AW11,'Masch-Tät'!$A$6:$AG$271,15)+(VLOOKUP(AW11,'Masch-Tät'!$A$6:$AG$271,26)*(Konstanten!$B$7/60))),0)</f>
        <v>0</v>
      </c>
      <c r="BB11" s="42">
        <f t="shared" si="15"/>
        <v>0</v>
      </c>
      <c r="BC11" s="42" t="b">
        <f>IF(AW11&lt;&gt;0,VLOOKUP(AW11,'Masch-Tät'!$A$6:$AG$271,25)*ROUND(IF(VLOOKUP(AW11,'Masch-Tät'!$A$6:$AG$271,27)&lt;&gt;0,$C11/VLOOKUP(AW11,'Masch-Tät'!$A$6:$AG$271,27),IF(VLOOKUP(AW11,'Masch-Tät'!$A$6:$AG$271,28)&lt;&gt;0,$M11/VLOOKUP(AW11,'Masch-Tät'!$A$6:$AG$271,28),0))+0.5,0))</f>
        <v>0</v>
      </c>
      <c r="BD11" s="42">
        <f t="shared" si="16"/>
        <v>0</v>
      </c>
      <c r="BE11" s="35"/>
      <c r="BF11" s="40">
        <f>IF(BE11&lt;&gt;0,VLOOKUP(BE11,'Masch-Tät'!$A$6:$AC$271,2),0)</f>
        <v>0</v>
      </c>
      <c r="BG11" s="35"/>
      <c r="BH11" s="35"/>
      <c r="BI11" s="42">
        <f>IF(BE11&lt;&gt;0,BK11/VLOOKUP(BE11,'Masch-Tät'!$A$6:$AG$271,25)*(VLOOKUP(BE11,'Masch-Tät'!$A$6:$AG$271,15)+(VLOOKUP(BE11,'Masch-Tät'!$A$6:$AG$271,26)*(Konstanten!$B$7/60))),0)</f>
        <v>0</v>
      </c>
      <c r="BJ11" s="42">
        <f t="shared" si="17"/>
        <v>0</v>
      </c>
      <c r="BK11" s="42" t="b">
        <f>IF(BE11&lt;&gt;0,VLOOKUP(BE11,'Masch-Tät'!$A$6:$AG$271,25)*ROUND(IF(VLOOKUP(BE11,'Masch-Tät'!$A$6:$AG$271,27)&lt;&gt;0,$C11/VLOOKUP(BE11,'Masch-Tät'!$A$6:$AG$271,27),IF(VLOOKUP(BE11,'Masch-Tät'!$A$6:$AG$271,28)&lt;&gt;0,$M11/VLOOKUP(BE11,'Masch-Tät'!$A$6:$AG$271,28),0))+0.5,0))</f>
        <v>0</v>
      </c>
      <c r="BL11" s="42">
        <f t="shared" si="18"/>
        <v>0</v>
      </c>
      <c r="BM11" s="35"/>
      <c r="BN11" s="40">
        <f>IF(BM11&lt;&gt;0,VLOOKUP(BM11,'Masch-Tät'!$A$6:$AC$271,2),0)</f>
        <v>0</v>
      </c>
      <c r="BO11" s="35"/>
      <c r="BP11" s="35"/>
      <c r="BQ11" s="42">
        <f>IF(BM11&lt;&gt;0,BS11/VLOOKUP(BM11,'Masch-Tät'!$A$6:$AG$271,25)*(VLOOKUP(BM11,'Masch-Tät'!$A$6:$AG$271,15)+(VLOOKUP(BM11,'Masch-Tät'!$A$6:$AG$271,26)*(Konstanten!$B$7/60))),0)</f>
        <v>0</v>
      </c>
      <c r="BR11" s="42">
        <f t="shared" si="19"/>
        <v>0</v>
      </c>
      <c r="BS11" s="42" t="b">
        <f>IF(BM11&lt;&gt;0,VLOOKUP(BM11,'Masch-Tät'!$A$6:$AG$271,25)*ROUND(IF(VLOOKUP(BM11,'Masch-Tät'!$A$6:$AG$271,27)&lt;&gt;0,$C11/VLOOKUP(BM11,'Masch-Tät'!$A$6:$AG$271,27),IF(VLOOKUP(BM11,'Masch-Tät'!$A$6:$AG$271,28)&lt;&gt;0,$M11/VLOOKUP(BM11,'Masch-Tät'!$A$6:$AG$271,28),0))+0.5,0))</f>
        <v>0</v>
      </c>
      <c r="BT11" s="42">
        <f t="shared" si="20"/>
        <v>0</v>
      </c>
      <c r="BU11" s="35"/>
      <c r="BV11" s="40">
        <f>IF(BU11&lt;&gt;0,VLOOKUP(BU11,'Masch-Tät'!$A$6:$AC$271,2),0)</f>
        <v>0</v>
      </c>
      <c r="BW11" s="35"/>
      <c r="BX11" s="35"/>
      <c r="BY11" s="42">
        <f>IF(BU11&lt;&gt;0,CA11/VLOOKUP(BU11,'Masch-Tät'!$A$6:$AG$271,25)*(VLOOKUP(BU11,'Masch-Tät'!$A$6:$AG$271,15)+(VLOOKUP(BU11,'Masch-Tät'!$A$6:$AG$271,26)*(Konstanten!$B$7/60))),0)</f>
        <v>0</v>
      </c>
      <c r="BZ11" s="42">
        <f t="shared" si="21"/>
        <v>0</v>
      </c>
      <c r="CA11" s="42" t="b">
        <f>IF(BU11&lt;&gt;0,VLOOKUP(BU11,'Masch-Tät'!$A$6:$AG$271,25)*ROUND(IF(VLOOKUP(BU11,'Masch-Tät'!$A$6:$AG$271,27)&lt;&gt;0,$C11/VLOOKUP(BU11,'Masch-Tät'!$A$6:$AG$271,27),IF(VLOOKUP(BU11,'Masch-Tät'!$A$6:$AG$271,28)&lt;&gt;0,$M11/VLOOKUP(BU11,'Masch-Tät'!$A$6:$AG$271,28),0))+0.5,0))</f>
        <v>0</v>
      </c>
      <c r="CB11" s="42">
        <f t="shared" si="22"/>
        <v>0</v>
      </c>
      <c r="CC11" s="35"/>
      <c r="CD11" s="40">
        <f>IF(CC11&lt;&gt;0,VLOOKUP(CC11,'Masch-Tät'!$A$6:$AC$271,2),0)</f>
        <v>0</v>
      </c>
      <c r="CE11" s="35"/>
      <c r="CF11" s="35"/>
      <c r="CG11" s="42">
        <f>IF(CC11&lt;&gt;0,CI11/VLOOKUP(CC11,'Masch-Tät'!$A$6:$AG$271,25)*(VLOOKUP(CC11,'Masch-Tät'!$A$6:$AG$271,15)+(VLOOKUP(CC11,'Masch-Tät'!$A$6:$AG$271,26)*(Konstanten!$B$7/60))),0)</f>
        <v>0</v>
      </c>
      <c r="CH11" s="42">
        <f t="shared" si="23"/>
        <v>0</v>
      </c>
      <c r="CI11" s="42" t="b">
        <f>IF(CC11&lt;&gt;0,VLOOKUP(CC11,'Masch-Tät'!$A$6:$AG$271,25)*ROUND(IF(VLOOKUP(CC11,'Masch-Tät'!$A$6:$AG$271,27)&lt;&gt;0,$C11/VLOOKUP(CC11,'Masch-Tät'!$A$6:$AG$271,27),IF(VLOOKUP(CC11,'Masch-Tät'!$A$6:$AG$271,28)&lt;&gt;0,$M11/VLOOKUP(CC11,'Masch-Tät'!$A$6:$AG$271,28),0))+0.5,0))</f>
        <v>0</v>
      </c>
      <c r="CJ11" s="42">
        <f t="shared" si="24"/>
        <v>0</v>
      </c>
      <c r="CK11" s="35"/>
      <c r="CL11" s="40">
        <f>IF(CK11&lt;&gt;0,VLOOKUP(CK11,'Masch-Tät'!$A$6:$AC$271,2),0)</f>
        <v>0</v>
      </c>
      <c r="CM11" s="35"/>
      <c r="CN11" s="35"/>
      <c r="CO11" s="42">
        <f>IF(CK11&lt;&gt;0,CQ11/VLOOKUP(CK11,'Masch-Tät'!$A$6:$AG$271,25)*(VLOOKUP(CK11,'Masch-Tät'!$A$6:$AG$271,15)+(VLOOKUP(CK11,'Masch-Tät'!$A$6:$AG$271,26)*(Konstanten!$B$7/60))),0)</f>
        <v>0</v>
      </c>
      <c r="CP11" s="42">
        <f t="shared" si="25"/>
        <v>0</v>
      </c>
      <c r="CQ11" s="42" t="b">
        <f>IF(CK11&lt;&gt;0,VLOOKUP(CK11,'Masch-Tät'!$A$6:$AG$271,25)*ROUND(IF(VLOOKUP(CK11,'Masch-Tät'!$A$6:$AG$271,27)&lt;&gt;0,$C11/VLOOKUP(CK11,'Masch-Tät'!$A$6:$AG$271,27),IF(VLOOKUP(CK11,'Masch-Tät'!$A$6:$AG$271,28)&lt;&gt;0,$M11/VLOOKUP(CK11,'Masch-Tät'!$A$6:$AG$271,28),0))+0.5,0))</f>
        <v>0</v>
      </c>
      <c r="CR11" s="42">
        <f t="shared" si="26"/>
        <v>0</v>
      </c>
    </row>
    <row r="12" spans="1:96" ht="12.75">
      <c r="A12" s="35">
        <v>9</v>
      </c>
      <c r="B12" s="65"/>
      <c r="C12" s="36"/>
      <c r="D12" s="44"/>
      <c r="E12" s="37"/>
      <c r="F12" s="50"/>
      <c r="G12" s="54">
        <f>F12-F12*Konstanten!$B$3</f>
        <v>0</v>
      </c>
      <c r="H12" s="38">
        <f t="shared" si="5"/>
      </c>
      <c r="I12" s="39">
        <f t="shared" si="6"/>
        <v>0</v>
      </c>
      <c r="J12" s="57">
        <f t="shared" si="0"/>
      </c>
      <c r="K12" s="45">
        <f t="shared" si="1"/>
        <v>0</v>
      </c>
      <c r="L12" s="38">
        <f t="shared" si="2"/>
        <v>0</v>
      </c>
      <c r="M12" s="40">
        <f t="shared" si="3"/>
        <v>0</v>
      </c>
      <c r="N12" s="49">
        <f>IF(P12&lt;&gt;0,VLOOKUP(P12,Rezepturen!$A$4:$BU$77,3,FALSE)*M12,0)</f>
        <v>0</v>
      </c>
      <c r="O12" s="41">
        <f t="shared" si="4"/>
        <v>0</v>
      </c>
      <c r="P12" s="35"/>
      <c r="Q12" s="35"/>
      <c r="R12" s="40">
        <f>IF(Q12&lt;&gt;0,VLOOKUP(Q12,'Masch-Tät'!$A$6:$AC$271,2),0)</f>
        <v>0</v>
      </c>
      <c r="S12" s="35"/>
      <c r="T12" s="35"/>
      <c r="U12" s="42">
        <f>IF(Q12&lt;&gt;0,W12/VLOOKUP(Q12,'Masch-Tät'!$A$6:$AG$271,25)*(VLOOKUP(Q12,'Masch-Tät'!$A$6:$AG$271,15)+(VLOOKUP(Q12,'Masch-Tät'!$A$6:$AG$271,26)*(Konstanten!$B$7/60))),0)</f>
        <v>0</v>
      </c>
      <c r="V12" s="42">
        <f t="shared" si="7"/>
        <v>0</v>
      </c>
      <c r="W12" s="42" t="b">
        <f>IF(Q12&lt;&gt;0,VLOOKUP(Q12,'Masch-Tät'!$A$6:$AG$271,25)*ROUND(IF(VLOOKUP(Q12,'Masch-Tät'!$A$6:$AG$271,27)&lt;&gt;0,$C12/VLOOKUP(Q12,'Masch-Tät'!$A$6:$AG$271,27),IF(VLOOKUP(Q12,'Masch-Tät'!$A$6:$AG$271,28)&lt;&gt;0,$M12/VLOOKUP(Q12,'Masch-Tät'!$A$6:$AG$271,28),0))+0.5,0))</f>
        <v>0</v>
      </c>
      <c r="X12" s="42">
        <f t="shared" si="8"/>
        <v>0</v>
      </c>
      <c r="Y12" s="35"/>
      <c r="Z12" s="40">
        <f>IF(Y12&lt;&gt;0,VLOOKUP(Y12,'Masch-Tät'!$A$6:$AC$271,2),0)</f>
        <v>0</v>
      </c>
      <c r="AA12" s="35"/>
      <c r="AB12" s="35"/>
      <c r="AC12" s="42">
        <f>IF(Y12&lt;&gt;0,AE12/VLOOKUP(Y12,'Masch-Tät'!$A$6:$AG$271,25)*(VLOOKUP(Y12,'Masch-Tät'!$A$6:$AG$271,15)+(VLOOKUP(Y12,'Masch-Tät'!$A$6:$AG$271,26)*(Konstanten!$B$7/60))),0)</f>
        <v>0</v>
      </c>
      <c r="AD12" s="42">
        <f t="shared" si="9"/>
        <v>0</v>
      </c>
      <c r="AE12" s="42" t="b">
        <f>IF(Y12&lt;&gt;0,VLOOKUP(Y12,'Masch-Tät'!$A$6:$AG$271,25)*ROUND(IF(VLOOKUP(Y12,'Masch-Tät'!$A$6:$AG$271,27)&lt;&gt;0,$C12/VLOOKUP(Y12,'Masch-Tät'!$A$6:$AG$271,27),IF(VLOOKUP(Y12,'Masch-Tät'!$A$6:$AG$271,28)&lt;&gt;0,$M12/VLOOKUP(Y12,'Masch-Tät'!$A$6:$AG$271,28),0))+0.5,0))</f>
        <v>0</v>
      </c>
      <c r="AF12" s="42">
        <f t="shared" si="10"/>
        <v>0</v>
      </c>
      <c r="AG12" s="35"/>
      <c r="AH12" s="40">
        <f>IF(AG12&lt;&gt;0,VLOOKUP(AG12,'Masch-Tät'!$A$6:$AC$271,2),0)</f>
        <v>0</v>
      </c>
      <c r="AI12" s="35"/>
      <c r="AJ12" s="35"/>
      <c r="AK12" s="42">
        <f>IF(AG12&lt;&gt;0,AM12/VLOOKUP(AG12,'Masch-Tät'!$A$6:$AG$271,25)*(VLOOKUP(AG12,'Masch-Tät'!$A$6:$AG$271,15)+(VLOOKUP(AG12,'Masch-Tät'!$A$6:$AG$271,26)*(Konstanten!$B$7/60))),0)</f>
        <v>0</v>
      </c>
      <c r="AL12" s="42">
        <f t="shared" si="11"/>
        <v>0</v>
      </c>
      <c r="AM12" s="42" t="b">
        <f>IF(AG12&lt;&gt;0,VLOOKUP(AG12,'Masch-Tät'!$A$6:$AG$271,25)*ROUND(IF(VLOOKUP(AG12,'Masch-Tät'!$A$6:$AG$271,27)&lt;&gt;0,$C12/VLOOKUP(AG12,'Masch-Tät'!$A$6:$AG$271,27),IF(VLOOKUP(AG12,'Masch-Tät'!$A$6:$AG$271,28)&lt;&gt;0,$M12/VLOOKUP(AG12,'Masch-Tät'!$A$6:$AG$271,28),0))+0.5,0))</f>
        <v>0</v>
      </c>
      <c r="AN12" s="42">
        <f t="shared" si="12"/>
        <v>0</v>
      </c>
      <c r="AO12" s="35"/>
      <c r="AP12" s="40">
        <f>IF(AO12&lt;&gt;0,VLOOKUP(AO12,'Masch-Tät'!$A$6:$AC$271,2),0)</f>
        <v>0</v>
      </c>
      <c r="AQ12" s="35"/>
      <c r="AR12" s="35"/>
      <c r="AS12" s="42">
        <f>IF(AO12&lt;&gt;0,AU12/VLOOKUP(AO12,'Masch-Tät'!$A$6:$AG$271,25)*(VLOOKUP(AO12,'Masch-Tät'!$A$6:$AG$271,15)+(VLOOKUP(AO12,'Masch-Tät'!$A$6:$AG$271,26)*(Konstanten!$B$7/60))),0)</f>
        <v>0</v>
      </c>
      <c r="AT12" s="42">
        <f t="shared" si="13"/>
        <v>0</v>
      </c>
      <c r="AU12" s="42" t="b">
        <f>IF(AO12&lt;&gt;0,VLOOKUP(AO12,'Masch-Tät'!$A$6:$AG$271,25)*ROUND(IF(VLOOKUP(AO12,'Masch-Tät'!$A$6:$AG$271,27)&lt;&gt;0,$C12/VLOOKUP(AO12,'Masch-Tät'!$A$6:$AG$271,27),IF(VLOOKUP(AO12,'Masch-Tät'!$A$6:$AG$271,28)&lt;&gt;0,$M12/VLOOKUP(AO12,'Masch-Tät'!$A$6:$AG$271,28),0))+0.5,0))</f>
        <v>0</v>
      </c>
      <c r="AV12" s="42">
        <f t="shared" si="14"/>
        <v>0</v>
      </c>
      <c r="AW12" s="35"/>
      <c r="AX12" s="40">
        <f>IF(AW12&lt;&gt;0,VLOOKUP(AW12,'Masch-Tät'!$A$6:$AC$271,2),0)</f>
        <v>0</v>
      </c>
      <c r="AY12" s="35"/>
      <c r="AZ12" s="35"/>
      <c r="BA12" s="42">
        <f>IF(AW12&lt;&gt;0,BC12/VLOOKUP(AW12,'Masch-Tät'!$A$6:$AG$271,25)*(VLOOKUP(AW12,'Masch-Tät'!$A$6:$AG$271,15)+(VLOOKUP(AW12,'Masch-Tät'!$A$6:$AG$271,26)*(Konstanten!$B$7/60))),0)</f>
        <v>0</v>
      </c>
      <c r="BB12" s="42">
        <f t="shared" si="15"/>
        <v>0</v>
      </c>
      <c r="BC12" s="42" t="b">
        <f>IF(AW12&lt;&gt;0,VLOOKUP(AW12,'Masch-Tät'!$A$6:$AG$271,25)*ROUND(IF(VLOOKUP(AW12,'Masch-Tät'!$A$6:$AG$271,27)&lt;&gt;0,$C12/VLOOKUP(AW12,'Masch-Tät'!$A$6:$AG$271,27),IF(VLOOKUP(AW12,'Masch-Tät'!$A$6:$AG$271,28)&lt;&gt;0,$M12/VLOOKUP(AW12,'Masch-Tät'!$A$6:$AG$271,28),0))+0.5,0))</f>
        <v>0</v>
      </c>
      <c r="BD12" s="42">
        <f t="shared" si="16"/>
        <v>0</v>
      </c>
      <c r="BE12" s="35"/>
      <c r="BF12" s="40">
        <f>IF(BE12&lt;&gt;0,VLOOKUP(BE12,'Masch-Tät'!$A$6:$AC$271,2),0)</f>
        <v>0</v>
      </c>
      <c r="BG12" s="35"/>
      <c r="BH12" s="35"/>
      <c r="BI12" s="42">
        <f>IF(BE12&lt;&gt;0,BK12/VLOOKUP(BE12,'Masch-Tät'!$A$6:$AG$271,25)*(VLOOKUP(BE12,'Masch-Tät'!$A$6:$AG$271,15)+(VLOOKUP(BE12,'Masch-Tät'!$A$6:$AG$271,26)*(Konstanten!$B$7/60))),0)</f>
        <v>0</v>
      </c>
      <c r="BJ12" s="42">
        <f t="shared" si="17"/>
        <v>0</v>
      </c>
      <c r="BK12" s="42" t="b">
        <f>IF(BE12&lt;&gt;0,VLOOKUP(BE12,'Masch-Tät'!$A$6:$AG$271,25)*ROUND(IF(VLOOKUP(BE12,'Masch-Tät'!$A$6:$AG$271,27)&lt;&gt;0,$C12/VLOOKUP(BE12,'Masch-Tät'!$A$6:$AG$271,27),IF(VLOOKUP(BE12,'Masch-Tät'!$A$6:$AG$271,28)&lt;&gt;0,$M12/VLOOKUP(BE12,'Masch-Tät'!$A$6:$AG$271,28),0))+0.5,0))</f>
        <v>0</v>
      </c>
      <c r="BL12" s="42">
        <f t="shared" si="18"/>
        <v>0</v>
      </c>
      <c r="BM12" s="35"/>
      <c r="BN12" s="40">
        <f>IF(BM12&lt;&gt;0,VLOOKUP(BM12,'Masch-Tät'!$A$6:$AC$271,2),0)</f>
        <v>0</v>
      </c>
      <c r="BO12" s="35"/>
      <c r="BP12" s="35"/>
      <c r="BQ12" s="42">
        <f>IF(BM12&lt;&gt;0,BS12/VLOOKUP(BM12,'Masch-Tät'!$A$6:$AG$271,25)*(VLOOKUP(BM12,'Masch-Tät'!$A$6:$AG$271,15)+(VLOOKUP(BM12,'Masch-Tät'!$A$6:$AG$271,26)*(Konstanten!$B$7/60))),0)</f>
        <v>0</v>
      </c>
      <c r="BR12" s="42">
        <f t="shared" si="19"/>
        <v>0</v>
      </c>
      <c r="BS12" s="42" t="b">
        <f>IF(BM12&lt;&gt;0,VLOOKUP(BM12,'Masch-Tät'!$A$6:$AG$271,25)*ROUND(IF(VLOOKUP(BM12,'Masch-Tät'!$A$6:$AG$271,27)&lt;&gt;0,$C12/VLOOKUP(BM12,'Masch-Tät'!$A$6:$AG$271,27),IF(VLOOKUP(BM12,'Masch-Tät'!$A$6:$AG$271,28)&lt;&gt;0,$M12/VLOOKUP(BM12,'Masch-Tät'!$A$6:$AG$271,28),0))+0.5,0))</f>
        <v>0</v>
      </c>
      <c r="BT12" s="42">
        <f t="shared" si="20"/>
        <v>0</v>
      </c>
      <c r="BU12" s="35"/>
      <c r="BV12" s="40">
        <f>IF(BU12&lt;&gt;0,VLOOKUP(BU12,'Masch-Tät'!$A$6:$AC$271,2),0)</f>
        <v>0</v>
      </c>
      <c r="BW12" s="35"/>
      <c r="BX12" s="35"/>
      <c r="BY12" s="42">
        <f>IF(BU12&lt;&gt;0,CA12/VLOOKUP(BU12,'Masch-Tät'!$A$6:$AG$271,25)*(VLOOKUP(BU12,'Masch-Tät'!$A$6:$AG$271,15)+(VLOOKUP(BU12,'Masch-Tät'!$A$6:$AG$271,26)*(Konstanten!$B$7/60))),0)</f>
        <v>0</v>
      </c>
      <c r="BZ12" s="42">
        <f t="shared" si="21"/>
        <v>0</v>
      </c>
      <c r="CA12" s="42" t="b">
        <f>IF(BU12&lt;&gt;0,VLOOKUP(BU12,'Masch-Tät'!$A$6:$AG$271,25)*ROUND(IF(VLOOKUP(BU12,'Masch-Tät'!$A$6:$AG$271,27)&lt;&gt;0,$C12/VLOOKUP(BU12,'Masch-Tät'!$A$6:$AG$271,27),IF(VLOOKUP(BU12,'Masch-Tät'!$A$6:$AG$271,28)&lt;&gt;0,$M12/VLOOKUP(BU12,'Masch-Tät'!$A$6:$AG$271,28),0))+0.5,0))</f>
        <v>0</v>
      </c>
      <c r="CB12" s="42">
        <f t="shared" si="22"/>
        <v>0</v>
      </c>
      <c r="CC12" s="35"/>
      <c r="CD12" s="40">
        <f>IF(CC12&lt;&gt;0,VLOOKUP(CC12,'Masch-Tät'!$A$6:$AC$271,2),0)</f>
        <v>0</v>
      </c>
      <c r="CE12" s="35"/>
      <c r="CF12" s="35"/>
      <c r="CG12" s="42">
        <f>IF(CC12&lt;&gt;0,CI12/VLOOKUP(CC12,'Masch-Tät'!$A$6:$AG$271,25)*(VLOOKUP(CC12,'Masch-Tät'!$A$6:$AG$271,15)+(VLOOKUP(CC12,'Masch-Tät'!$A$6:$AG$271,26)*(Konstanten!$B$7/60))),0)</f>
        <v>0</v>
      </c>
      <c r="CH12" s="42">
        <f t="shared" si="23"/>
        <v>0</v>
      </c>
      <c r="CI12" s="42" t="b">
        <f>IF(CC12&lt;&gt;0,VLOOKUP(CC12,'Masch-Tät'!$A$6:$AG$271,25)*ROUND(IF(VLOOKUP(CC12,'Masch-Tät'!$A$6:$AG$271,27)&lt;&gt;0,$C12/VLOOKUP(CC12,'Masch-Tät'!$A$6:$AG$271,27),IF(VLOOKUP(CC12,'Masch-Tät'!$A$6:$AG$271,28)&lt;&gt;0,$M12/VLOOKUP(CC12,'Masch-Tät'!$A$6:$AG$271,28),0))+0.5,0))</f>
        <v>0</v>
      </c>
      <c r="CJ12" s="42">
        <f t="shared" si="24"/>
        <v>0</v>
      </c>
      <c r="CK12" s="35"/>
      <c r="CL12" s="40">
        <f>IF(CK12&lt;&gt;0,VLOOKUP(CK12,'Masch-Tät'!$A$6:$AC$271,2),0)</f>
        <v>0</v>
      </c>
      <c r="CM12" s="35"/>
      <c r="CN12" s="35"/>
      <c r="CO12" s="42">
        <f>IF(CK12&lt;&gt;0,CQ12/VLOOKUP(CK12,'Masch-Tät'!$A$6:$AG$271,25)*(VLOOKUP(CK12,'Masch-Tät'!$A$6:$AG$271,15)+(VLOOKUP(CK12,'Masch-Tät'!$A$6:$AG$271,26)*(Konstanten!$B$7/60))),0)</f>
        <v>0</v>
      </c>
      <c r="CP12" s="42">
        <f t="shared" si="25"/>
        <v>0</v>
      </c>
      <c r="CQ12" s="42" t="b">
        <f>IF(CK12&lt;&gt;0,VLOOKUP(CK12,'Masch-Tät'!$A$6:$AG$271,25)*ROUND(IF(VLOOKUP(CK12,'Masch-Tät'!$A$6:$AG$271,27)&lt;&gt;0,$C12/VLOOKUP(CK12,'Masch-Tät'!$A$6:$AG$271,27),IF(VLOOKUP(CK12,'Masch-Tät'!$A$6:$AG$271,28)&lt;&gt;0,$M12/VLOOKUP(CK12,'Masch-Tät'!$A$6:$AG$271,28),0))+0.5,0))</f>
        <v>0</v>
      </c>
      <c r="CR12" s="42">
        <f t="shared" si="26"/>
        <v>0</v>
      </c>
    </row>
    <row r="13" spans="1:96" ht="12.75">
      <c r="A13" s="35">
        <v>10</v>
      </c>
      <c r="B13" s="65" t="s">
        <v>143</v>
      </c>
      <c r="C13" s="36">
        <v>400</v>
      </c>
      <c r="D13" s="44">
        <v>0.07</v>
      </c>
      <c r="E13" s="37">
        <v>0.08</v>
      </c>
      <c r="F13" s="50">
        <v>0.9</v>
      </c>
      <c r="G13" s="54">
        <f>F13-F13*Konstanten!$B$3</f>
        <v>0.837</v>
      </c>
      <c r="H13" s="38">
        <f t="shared" si="5"/>
        <v>150.15534037329485</v>
      </c>
      <c r="I13" s="39">
        <f t="shared" si="6"/>
        <v>0.37538835093323714</v>
      </c>
      <c r="J13" s="57">
        <f t="shared" si="0"/>
        <v>0.5284926534447276</v>
      </c>
      <c r="K13" s="45">
        <f t="shared" si="1"/>
        <v>0.3946516490667629</v>
      </c>
      <c r="L13" s="38">
        <f t="shared" si="2"/>
        <v>157.86065962670517</v>
      </c>
      <c r="M13" s="40">
        <f t="shared" si="3"/>
        <v>28.000000000000004</v>
      </c>
      <c r="N13" s="49">
        <f>IF(P13&lt;&gt;0,VLOOKUP(P13,Rezepturen!$A$4:$BU$77,3,FALSE)*M13,0)</f>
        <v>66.7046153846154</v>
      </c>
      <c r="O13" s="41">
        <f t="shared" si="4"/>
        <v>0.19923720246300894</v>
      </c>
      <c r="P13" s="35">
        <v>10</v>
      </c>
      <c r="Q13" s="35">
        <v>2</v>
      </c>
      <c r="R13" s="40" t="str">
        <f>IF(Q13&lt;&gt;0,VLOOKUP(Q13,'Masch-Tät'!$A$6:$AC$271,2),0)</f>
        <v>Rezeptur Verwiegung</v>
      </c>
      <c r="S13" s="35">
        <v>5</v>
      </c>
      <c r="T13" s="35"/>
      <c r="U13" s="42">
        <f>IF(Q13&lt;&gt;0,W13/VLOOKUP(Q13,'Masch-Tät'!$A$6:$AG$271,25)*(VLOOKUP(Q13,'Masch-Tät'!$A$6:$AG$271,15)+(VLOOKUP(Q13,'Masch-Tät'!$A$6:$AG$271,26)*(Konstanten!$B$7/60))),0)</f>
        <v>0.4023040838852097</v>
      </c>
      <c r="V13" s="42">
        <f t="shared" si="7"/>
        <v>2.0115204194260485</v>
      </c>
      <c r="W13" s="42">
        <f>IF(Q13&lt;&gt;0,VLOOKUP(Q13,'Masch-Tät'!$A$6:$AG$271,25)*ROUND(IF(VLOOKUP(Q13,'Masch-Tät'!$A$6:$AG$271,27)&lt;&gt;0,$C13/VLOOKUP(Q13,'Masch-Tät'!$A$6:$AG$271,27),IF(VLOOKUP(Q13,'Masch-Tät'!$A$6:$AG$271,28)&lt;&gt;0,$M13/VLOOKUP(Q13,'Masch-Tät'!$A$6:$AG$271,28),0))+0.5,0))</f>
        <v>0.8046081677704194</v>
      </c>
      <c r="X13" s="42">
        <f t="shared" si="8"/>
        <v>2.816128587196468</v>
      </c>
      <c r="Y13" s="35">
        <v>3</v>
      </c>
      <c r="Z13" s="40" t="str">
        <f>IF(Y13&lt;&gt;0,VLOOKUP(Y13,'Masch-Tät'!$A$6:$AC$271,2),0)</f>
        <v>Kneter</v>
      </c>
      <c r="AA13" s="35">
        <v>10</v>
      </c>
      <c r="AB13" s="35"/>
      <c r="AC13" s="42">
        <f>IF(Y13&lt;&gt;0,AE13/VLOOKUP(Y13,'Masch-Tät'!$A$6:$AG$271,25)*(VLOOKUP(Y13,'Masch-Tät'!$A$6:$AG$271,15)+(VLOOKUP(Y13,'Masch-Tät'!$A$6:$AG$271,26)*(Konstanten!$B$7/60))),0)</f>
        <v>0.05656732891832229</v>
      </c>
      <c r="AD13" s="42">
        <f t="shared" si="9"/>
        <v>0.5656732891832229</v>
      </c>
      <c r="AE13" s="42">
        <f>IF(Y13&lt;&gt;0,VLOOKUP(Y13,'Masch-Tät'!$A$6:$AG$271,25)*ROUND(IF(VLOOKUP(Y13,'Masch-Tät'!$A$6:$AG$271,27)&lt;&gt;0,$C13/VLOOKUP(Y13,'Masch-Tät'!$A$6:$AG$271,27),IF(VLOOKUP(Y13,'Masch-Tät'!$A$6:$AG$271,28)&lt;&gt;0,$M13/VLOOKUP(Y13,'Masch-Tät'!$A$6:$AG$271,28),0))+0.5,0))</f>
        <v>0.9131346578366446</v>
      </c>
      <c r="AF13" s="42">
        <f t="shared" si="10"/>
        <v>1.4788079470198676</v>
      </c>
      <c r="AG13" s="35">
        <v>4</v>
      </c>
      <c r="AH13" s="40" t="str">
        <f>IF(AG13&lt;&gt;0,VLOOKUP(AG13,'Masch-Tät'!$A$6:$AC$271,2),0)</f>
        <v>Teigruhe</v>
      </c>
      <c r="AI13" s="35">
        <v>30</v>
      </c>
      <c r="AJ13" s="35"/>
      <c r="AK13" s="42">
        <f>IF(AG13&lt;&gt;0,AM13/VLOOKUP(AG13,'Masch-Tät'!$A$6:$AG$271,25)*(VLOOKUP(AG13,'Masch-Tät'!$A$6:$AG$271,15)+(VLOOKUP(AG13,'Masch-Tät'!$A$6:$AG$271,26)*(Konstanten!$B$7/60))),0)</f>
        <v>0</v>
      </c>
      <c r="AL13" s="42">
        <f t="shared" si="11"/>
        <v>0</v>
      </c>
      <c r="AM13" s="42">
        <f>IF(AG13&lt;&gt;0,VLOOKUP(AG13,'Masch-Tät'!$A$6:$AG$271,25)*ROUND(IF(VLOOKUP(AG13,'Masch-Tät'!$A$6:$AG$271,27)&lt;&gt;0,$C13/VLOOKUP(AG13,'Masch-Tät'!$A$6:$AG$271,27),IF(VLOOKUP(AG13,'Masch-Tät'!$A$6:$AG$271,28)&lt;&gt;0,$M13/VLOOKUP(AG13,'Masch-Tät'!$A$6:$AG$271,28),0))+0.5,0))</f>
        <v>0.8</v>
      </c>
      <c r="AN13" s="42">
        <f t="shared" si="12"/>
        <v>0.8</v>
      </c>
      <c r="AO13" s="35">
        <v>7</v>
      </c>
      <c r="AP13" s="40" t="str">
        <f>IF(AO13&lt;&gt;0,VLOOKUP(AO13,'Masch-Tät'!$A$6:$AC$271,2),0)</f>
        <v>Brüche abwiegen und rund machen</v>
      </c>
      <c r="AQ13" s="35"/>
      <c r="AR13" s="35">
        <v>0.15</v>
      </c>
      <c r="AS13" s="42">
        <f>IF(AO13&lt;&gt;0,AU13/VLOOKUP(AO13,'Masch-Tät'!$A$6:$AG$271,25)*(VLOOKUP(AO13,'Masch-Tät'!$A$6:$AG$271,15)+(VLOOKUP(AO13,'Masch-Tät'!$A$6:$AG$271,26)*(Konstanten!$B$7/60))),0)</f>
        <v>0.8062913907284769</v>
      </c>
      <c r="AT13" s="42">
        <f t="shared" si="13"/>
        <v>48.37748344370861</v>
      </c>
      <c r="AU13" s="42">
        <f>IF(AO13&lt;&gt;0,VLOOKUP(AO13,'Masch-Tät'!$A$6:$AG$271,25)*ROUND(IF(VLOOKUP(AO13,'Masch-Tät'!$A$6:$AG$271,27)&lt;&gt;0,$C13/VLOOKUP(AO13,'Masch-Tät'!$A$6:$AG$271,27),IF(VLOOKUP(AO13,'Masch-Tät'!$A$6:$AG$271,28)&lt;&gt;0,$M13/VLOOKUP(AO13,'Masch-Tät'!$A$6:$AG$271,28),0))+0.5,0))</f>
        <v>0.8125827814569537</v>
      </c>
      <c r="AV13" s="42">
        <f t="shared" si="14"/>
        <v>49.190066225165566</v>
      </c>
      <c r="AW13" s="35">
        <v>8</v>
      </c>
      <c r="AX13" s="40" t="str">
        <f>IF(AW13&lt;&gt;0,VLOOKUP(AW13,'Masch-Tät'!$A$6:$AC$271,2),0)</f>
        <v>Brüche kliefen und aufsetzen</v>
      </c>
      <c r="AY13" s="35"/>
      <c r="AZ13" s="35">
        <v>0.04</v>
      </c>
      <c r="BA13" s="42">
        <f>IF(AW13&lt;&gt;0,BC13/VLOOKUP(AW13,'Masch-Tät'!$A$6:$AG$271,25)*(VLOOKUP(AW13,'Masch-Tät'!$A$6:$AG$271,15)+(VLOOKUP(AW13,'Masch-Tät'!$A$6:$AG$271,26)*(Konstanten!$B$7/60))),0)</f>
        <v>1.2288355408388523</v>
      </c>
      <c r="BB13" s="42">
        <f t="shared" si="15"/>
        <v>19.661368653421636</v>
      </c>
      <c r="BC13" s="42">
        <f>IF(AW13&lt;&gt;0,VLOOKUP(AW13,'Masch-Tät'!$A$6:$AG$271,25)*ROUND(IF(VLOOKUP(AW13,'Masch-Tät'!$A$6:$AG$271,27)&lt;&gt;0,$C13/VLOOKUP(AW13,'Masch-Tät'!$A$6:$AG$271,27),IF(VLOOKUP(AW13,'Masch-Tät'!$A$6:$AG$271,28)&lt;&gt;0,$M13/VLOOKUP(AW13,'Masch-Tät'!$A$6:$AG$271,28),0))+0.5,0))</f>
        <v>0.8576710816777042</v>
      </c>
      <c r="BD13" s="42">
        <f t="shared" si="16"/>
        <v>20.51903973509934</v>
      </c>
      <c r="BE13" s="35">
        <v>25</v>
      </c>
      <c r="BF13" s="40" t="str">
        <f>IF(BE13&lt;&gt;0,VLOOKUP(BE13,'Masch-Tät'!$A$6:$AC$271,2),0)</f>
        <v>Gärunterbrecher</v>
      </c>
      <c r="BG13" s="35">
        <v>720</v>
      </c>
      <c r="BH13" s="35"/>
      <c r="BI13" s="42">
        <f>IF(BE13&lt;&gt;0,BK13/VLOOKUP(BE13,'Masch-Tät'!$A$6:$AG$271,25)*(VLOOKUP(BE13,'Masch-Tät'!$A$6:$AG$271,15)+(VLOOKUP(BE13,'Masch-Tät'!$A$6:$AG$271,26)*(Konstanten!$B$7/60))),0)</f>
        <v>0.002159216335540839</v>
      </c>
      <c r="BJ13" s="42">
        <f t="shared" si="17"/>
        <v>1.554635761589404</v>
      </c>
      <c r="BK13" s="42">
        <f>IF(BE13&lt;&gt;0,VLOOKUP(BE13,'Masch-Tät'!$A$6:$AG$271,25)*ROUND(IF(VLOOKUP(BE13,'Masch-Tät'!$A$6:$AG$271,27)&lt;&gt;0,$C13/VLOOKUP(BE13,'Masch-Tät'!$A$6:$AG$271,27),IF(VLOOKUP(BE13,'Masch-Tät'!$A$6:$AG$271,28)&lt;&gt;0,$M13/VLOOKUP(BE13,'Masch-Tät'!$A$6:$AG$271,28),0))+0.5,0))</f>
        <v>0.40215921633554086</v>
      </c>
      <c r="BL13" s="42">
        <f t="shared" si="18"/>
        <v>1.956794977924945</v>
      </c>
      <c r="BM13" s="35">
        <v>61</v>
      </c>
      <c r="BN13" s="40" t="str">
        <f>IF(BM13&lt;&gt;0,VLOOKUP(BM13,'Masch-Tät'!$A$6:$AC$271,2),0)</f>
        <v>Stikkenofen 400Stk</v>
      </c>
      <c r="BO13" s="35">
        <v>18</v>
      </c>
      <c r="BP13" s="35"/>
      <c r="BQ13" s="42">
        <f>IF(BM13&lt;&gt;0,BS13/VLOOKUP(BM13,'Masch-Tät'!$A$6:$AG$271,25)*(VLOOKUP(BM13,'Masch-Tät'!$A$6:$AG$271,15)+(VLOOKUP(BM13,'Masch-Tät'!$A$6:$AG$271,26)*(Konstanten!$B$7/60))),0)</f>
        <v>0.33273546725533476</v>
      </c>
      <c r="BR13" s="42">
        <f t="shared" si="19"/>
        <v>5.989238410596026</v>
      </c>
      <c r="BS13" s="42">
        <f>IF(BM13&lt;&gt;0,VLOOKUP(BM13,'Masch-Tät'!$A$6:$AG$271,25)*ROUND(IF(VLOOKUP(BM13,'Masch-Tät'!$A$6:$AG$271,27)&lt;&gt;0,$C13/VLOOKUP(BM13,'Masch-Tät'!$A$6:$AG$271,27),IF(VLOOKUP(BM13,'Masch-Tät'!$A$6:$AG$271,28)&lt;&gt;0,$M13/VLOOKUP(BM13,'Masch-Tät'!$A$6:$AG$271,28),0))+0.5,0))</f>
        <v>5.525561074319352</v>
      </c>
      <c r="BT13" s="42">
        <f t="shared" si="20"/>
        <v>11.514799484915379</v>
      </c>
      <c r="BU13" s="35">
        <v>75</v>
      </c>
      <c r="BV13" s="40" t="str">
        <f>IF(BU13&lt;&gt;0,VLOOKUP(BU13,'Masch-Tät'!$A$6:$AC$271,2),0)</f>
        <v>Bleche reinigen</v>
      </c>
      <c r="BW13" s="35"/>
      <c r="BX13" s="35">
        <v>0.003</v>
      </c>
      <c r="BY13" s="42">
        <f>IF(BU13&lt;&gt;0,CA13/VLOOKUP(BU13,'Masch-Tät'!$A$6:$AG$271,25)*(VLOOKUP(BU13,'Masch-Tät'!$A$6:$AG$271,15)+(VLOOKUP(BU13,'Masch-Tät'!$A$6:$AG$271,26)*(Konstanten!$B$7/60))),0)</f>
        <v>0.40005656732891837</v>
      </c>
      <c r="BZ13" s="42">
        <f t="shared" si="21"/>
        <v>0.48006788079470203</v>
      </c>
      <c r="CA13" s="42">
        <f>IF(BU13&lt;&gt;0,VLOOKUP(BU13,'Masch-Tät'!$A$6:$AG$271,25)*ROUND(IF(VLOOKUP(BU13,'Masch-Tät'!$A$6:$AG$271,27)&lt;&gt;0,$C13/VLOOKUP(BU13,'Masch-Tät'!$A$6:$AG$271,27),IF(VLOOKUP(BU13,'Masch-Tät'!$A$6:$AG$271,28)&lt;&gt;0,$M13/VLOOKUP(BU13,'Masch-Tät'!$A$6:$AG$271,28),0))+0.5,0))</f>
        <v>2.40033940397351</v>
      </c>
      <c r="CB13" s="42">
        <f t="shared" si="22"/>
        <v>2.880407284768212</v>
      </c>
      <c r="CC13" s="35"/>
      <c r="CD13" s="40">
        <f>IF(CC13&lt;&gt;0,VLOOKUP(CC13,'Masch-Tät'!$A$6:$AC$271,2),0)</f>
        <v>0</v>
      </c>
      <c r="CE13" s="35"/>
      <c r="CF13" s="35"/>
      <c r="CG13" s="42">
        <f>IF(CC13&lt;&gt;0,CI13/VLOOKUP(CC13,'Masch-Tät'!$A$6:$AG$271,25)*(VLOOKUP(CC13,'Masch-Tät'!$A$6:$AG$271,15)+(VLOOKUP(CC13,'Masch-Tät'!$A$6:$AG$271,26)*(Konstanten!$B$7/60))),0)</f>
        <v>0</v>
      </c>
      <c r="CH13" s="42">
        <f t="shared" si="23"/>
        <v>0</v>
      </c>
      <c r="CI13" s="42" t="b">
        <f>IF(CC13&lt;&gt;0,VLOOKUP(CC13,'Masch-Tät'!$A$6:$AG$271,25)*ROUND(IF(VLOOKUP(CC13,'Masch-Tät'!$A$6:$AG$271,27)&lt;&gt;0,$C13/VLOOKUP(CC13,'Masch-Tät'!$A$6:$AG$271,27),IF(VLOOKUP(CC13,'Masch-Tät'!$A$6:$AG$271,28)&lt;&gt;0,$M13/VLOOKUP(CC13,'Masch-Tät'!$A$6:$AG$271,28),0))+0.5,0))</f>
        <v>0</v>
      </c>
      <c r="CJ13" s="42">
        <f t="shared" si="24"/>
        <v>0</v>
      </c>
      <c r="CK13" s="35"/>
      <c r="CL13" s="40">
        <f>IF(CK13&lt;&gt;0,VLOOKUP(CK13,'Masch-Tät'!$A$6:$AC$271,2),0)</f>
        <v>0</v>
      </c>
      <c r="CM13" s="35"/>
      <c r="CN13" s="35"/>
      <c r="CO13" s="42">
        <f>IF(CK13&lt;&gt;0,CQ13/VLOOKUP(CK13,'Masch-Tät'!$A$6:$AG$271,25)*(VLOOKUP(CK13,'Masch-Tät'!$A$6:$AG$271,15)+(VLOOKUP(CK13,'Masch-Tät'!$A$6:$AG$271,26)*(Konstanten!$B$7/60))),0)</f>
        <v>0</v>
      </c>
      <c r="CP13" s="42">
        <f t="shared" si="25"/>
        <v>0</v>
      </c>
      <c r="CQ13" s="42" t="b">
        <f>IF(CK13&lt;&gt;0,VLOOKUP(CK13,'Masch-Tät'!$A$6:$AG$271,25)*ROUND(IF(VLOOKUP(CK13,'Masch-Tät'!$A$6:$AG$271,27)&lt;&gt;0,$C13/VLOOKUP(CK13,'Masch-Tät'!$A$6:$AG$271,27),IF(VLOOKUP(CK13,'Masch-Tät'!$A$6:$AG$271,28)&lt;&gt;0,$M13/VLOOKUP(CK13,'Masch-Tät'!$A$6:$AG$271,28),0))+0.5,0))</f>
        <v>0</v>
      </c>
      <c r="CR13" s="42">
        <f t="shared" si="26"/>
        <v>0</v>
      </c>
    </row>
    <row r="14" spans="1:96" ht="12.75">
      <c r="A14" s="35">
        <v>11</v>
      </c>
      <c r="B14" s="65" t="s">
        <v>142</v>
      </c>
      <c r="C14" s="36">
        <v>200</v>
      </c>
      <c r="D14" s="44">
        <v>0.065</v>
      </c>
      <c r="E14" s="37">
        <v>0.06</v>
      </c>
      <c r="F14" s="50">
        <v>1.4</v>
      </c>
      <c r="G14" s="54">
        <f>F14-F14*Konstanten!$B$3</f>
        <v>1.3019999999999998</v>
      </c>
      <c r="H14" s="38">
        <f t="shared" si="5"/>
        <v>112.50941574687269</v>
      </c>
      <c r="I14" s="39">
        <f t="shared" si="6"/>
        <v>0.5625470787343635</v>
      </c>
      <c r="J14" s="57">
        <f t="shared" si="0"/>
        <v>0.4920638085517385</v>
      </c>
      <c r="K14" s="45">
        <f t="shared" si="1"/>
        <v>0.6613329212656365</v>
      </c>
      <c r="L14" s="38">
        <f t="shared" si="2"/>
        <v>132.2665842531273</v>
      </c>
      <c r="M14" s="40">
        <f t="shared" si="3"/>
        <v>13</v>
      </c>
      <c r="N14" s="49">
        <f>IF(P14&lt;&gt;0,VLOOKUP(P14,Rezepturen!$A$4:$BU$77,3,FALSE)*M14,0)</f>
        <v>75.37</v>
      </c>
      <c r="O14" s="41">
        <f t="shared" si="4"/>
        <v>0.2894393241167435</v>
      </c>
      <c r="P14" s="35">
        <v>11</v>
      </c>
      <c r="Q14" s="35">
        <v>2</v>
      </c>
      <c r="R14" s="40" t="str">
        <f>IF(Q14&lt;&gt;0,VLOOKUP(Q14,'Masch-Tät'!$A$6:$AC$271,2),0)</f>
        <v>Rezeptur Verwiegung</v>
      </c>
      <c r="S14" s="35">
        <v>5</v>
      </c>
      <c r="T14" s="35"/>
      <c r="U14" s="42">
        <f>IF(Q14&lt;&gt;0,W14/VLOOKUP(Q14,'Masch-Tät'!$A$6:$AG$271,25)*(VLOOKUP(Q14,'Masch-Tät'!$A$6:$AG$271,15)+(VLOOKUP(Q14,'Masch-Tät'!$A$6:$AG$271,26)*(Konstanten!$B$7/60))),0)</f>
        <v>0.4023040838852097</v>
      </c>
      <c r="V14" s="42">
        <f t="shared" si="7"/>
        <v>2.0115204194260485</v>
      </c>
      <c r="W14" s="42">
        <f>IF(Q14&lt;&gt;0,VLOOKUP(Q14,'Masch-Tät'!$A$6:$AG$271,25)*ROUND(IF(VLOOKUP(Q14,'Masch-Tät'!$A$6:$AG$271,27)&lt;&gt;0,$C14/VLOOKUP(Q14,'Masch-Tät'!$A$6:$AG$271,27),IF(VLOOKUP(Q14,'Masch-Tät'!$A$6:$AG$271,28)&lt;&gt;0,$M14/VLOOKUP(Q14,'Masch-Tät'!$A$6:$AG$271,28),0))+0.5,0))</f>
        <v>0.8046081677704194</v>
      </c>
      <c r="X14" s="42">
        <f t="shared" si="8"/>
        <v>2.816128587196468</v>
      </c>
      <c r="Y14" s="35">
        <v>3</v>
      </c>
      <c r="Z14" s="40" t="str">
        <f>IF(Y14&lt;&gt;0,VLOOKUP(Y14,'Masch-Tät'!$A$6:$AC$271,2),0)</f>
        <v>Kneter</v>
      </c>
      <c r="AA14" s="35">
        <v>10</v>
      </c>
      <c r="AB14" s="35"/>
      <c r="AC14" s="42">
        <f>IF(Y14&lt;&gt;0,AE14/VLOOKUP(Y14,'Masch-Tät'!$A$6:$AG$271,25)*(VLOOKUP(Y14,'Masch-Tät'!$A$6:$AG$271,15)+(VLOOKUP(Y14,'Masch-Tät'!$A$6:$AG$271,26)*(Konstanten!$B$7/60))),0)</f>
        <v>0.05656732891832229</v>
      </c>
      <c r="AD14" s="42">
        <f t="shared" si="9"/>
        <v>0.5656732891832229</v>
      </c>
      <c r="AE14" s="42">
        <f>IF(Y14&lt;&gt;0,VLOOKUP(Y14,'Masch-Tät'!$A$6:$AG$271,25)*ROUND(IF(VLOOKUP(Y14,'Masch-Tät'!$A$6:$AG$271,27)&lt;&gt;0,$C14/VLOOKUP(Y14,'Masch-Tät'!$A$6:$AG$271,27),IF(VLOOKUP(Y14,'Masch-Tät'!$A$6:$AG$271,28)&lt;&gt;0,$M14/VLOOKUP(Y14,'Masch-Tät'!$A$6:$AG$271,28),0))+0.5,0))</f>
        <v>0.9131346578366446</v>
      </c>
      <c r="AF14" s="42">
        <f t="shared" si="10"/>
        <v>1.4788079470198676</v>
      </c>
      <c r="AG14" s="35">
        <v>4</v>
      </c>
      <c r="AH14" s="40" t="str">
        <f>IF(AG14&lt;&gt;0,VLOOKUP(AG14,'Masch-Tät'!$A$6:$AC$271,2),0)</f>
        <v>Teigruhe</v>
      </c>
      <c r="AI14" s="35">
        <v>30</v>
      </c>
      <c r="AJ14" s="35"/>
      <c r="AK14" s="42">
        <f>IF(AG14&lt;&gt;0,AM14/VLOOKUP(AG14,'Masch-Tät'!$A$6:$AG$271,25)*(VLOOKUP(AG14,'Masch-Tät'!$A$6:$AG$271,15)+(VLOOKUP(AG14,'Masch-Tät'!$A$6:$AG$271,26)*(Konstanten!$B$7/60))),0)</f>
        <v>0</v>
      </c>
      <c r="AL14" s="42">
        <f t="shared" si="11"/>
        <v>0</v>
      </c>
      <c r="AM14" s="42">
        <f>IF(AG14&lt;&gt;0,VLOOKUP(AG14,'Masch-Tät'!$A$6:$AG$271,25)*ROUND(IF(VLOOKUP(AG14,'Masch-Tät'!$A$6:$AG$271,27)&lt;&gt;0,$C14/VLOOKUP(AG14,'Masch-Tät'!$A$6:$AG$271,27),IF(VLOOKUP(AG14,'Masch-Tät'!$A$6:$AG$271,28)&lt;&gt;0,$M14/VLOOKUP(AG14,'Masch-Tät'!$A$6:$AG$271,28),0))+0.5,0))</f>
        <v>0.8</v>
      </c>
      <c r="AN14" s="42">
        <f t="shared" si="12"/>
        <v>0.8</v>
      </c>
      <c r="AO14" s="35">
        <v>7</v>
      </c>
      <c r="AP14" s="40" t="str">
        <f>IF(AO14&lt;&gt;0,VLOOKUP(AO14,'Masch-Tät'!$A$6:$AC$271,2),0)</f>
        <v>Brüche abwiegen und rund machen</v>
      </c>
      <c r="AQ14" s="35"/>
      <c r="AR14" s="35">
        <v>0.15</v>
      </c>
      <c r="AS14" s="42">
        <f>IF(AO14&lt;&gt;0,AU14/VLOOKUP(AO14,'Masch-Tät'!$A$6:$AG$271,25)*(VLOOKUP(AO14,'Masch-Tät'!$A$6:$AG$271,15)+(VLOOKUP(AO14,'Masch-Tät'!$A$6:$AG$271,26)*(Konstanten!$B$7/60))),0)</f>
        <v>0.8062913907284769</v>
      </c>
      <c r="AT14" s="42">
        <f t="shared" si="13"/>
        <v>24.188741721854306</v>
      </c>
      <c r="AU14" s="42">
        <f>IF(AO14&lt;&gt;0,VLOOKUP(AO14,'Masch-Tät'!$A$6:$AG$271,25)*ROUND(IF(VLOOKUP(AO14,'Masch-Tät'!$A$6:$AG$271,27)&lt;&gt;0,$C14/VLOOKUP(AO14,'Masch-Tät'!$A$6:$AG$271,27),IF(VLOOKUP(AO14,'Masch-Tät'!$A$6:$AG$271,28)&lt;&gt;0,$M14/VLOOKUP(AO14,'Masch-Tät'!$A$6:$AG$271,28),0))+0.5,0))</f>
        <v>0.8125827814569537</v>
      </c>
      <c r="AV14" s="42">
        <f t="shared" si="14"/>
        <v>25.00132450331126</v>
      </c>
      <c r="AW14" s="35">
        <v>8</v>
      </c>
      <c r="AX14" s="40" t="str">
        <f>IF(AW14&lt;&gt;0,VLOOKUP(AW14,'Masch-Tät'!$A$6:$AC$271,2),0)</f>
        <v>Brüche kliefen und aufsetzen</v>
      </c>
      <c r="AY14" s="35"/>
      <c r="AZ14" s="35">
        <v>0.04</v>
      </c>
      <c r="BA14" s="42">
        <f>IF(AW14&lt;&gt;0,BC14/VLOOKUP(AW14,'Masch-Tät'!$A$6:$AG$271,25)*(VLOOKUP(AW14,'Masch-Tät'!$A$6:$AG$271,15)+(VLOOKUP(AW14,'Masch-Tät'!$A$6:$AG$271,26)*(Konstanten!$B$7/60))),0)</f>
        <v>1.2288355408388523</v>
      </c>
      <c r="BB14" s="42">
        <f t="shared" si="15"/>
        <v>9.830684326710818</v>
      </c>
      <c r="BC14" s="42">
        <f>IF(AW14&lt;&gt;0,VLOOKUP(AW14,'Masch-Tät'!$A$6:$AG$271,25)*ROUND(IF(VLOOKUP(AW14,'Masch-Tät'!$A$6:$AG$271,27)&lt;&gt;0,$C14/VLOOKUP(AW14,'Masch-Tät'!$A$6:$AG$271,27),IF(VLOOKUP(AW14,'Masch-Tät'!$A$6:$AG$271,28)&lt;&gt;0,$M14/VLOOKUP(AW14,'Masch-Tät'!$A$6:$AG$271,28),0))+0.5,0))</f>
        <v>0.8576710816777042</v>
      </c>
      <c r="BD14" s="42">
        <f t="shared" si="16"/>
        <v>10.688355408388523</v>
      </c>
      <c r="BE14" s="35">
        <v>25</v>
      </c>
      <c r="BF14" s="40" t="str">
        <f>IF(BE14&lt;&gt;0,VLOOKUP(BE14,'Masch-Tät'!$A$6:$AC$271,2),0)</f>
        <v>Gärunterbrecher</v>
      </c>
      <c r="BG14" s="35">
        <v>720</v>
      </c>
      <c r="BH14" s="35"/>
      <c r="BI14" s="42">
        <f>IF(BE14&lt;&gt;0,BK14/VLOOKUP(BE14,'Masch-Tät'!$A$6:$AG$271,25)*(VLOOKUP(BE14,'Masch-Tät'!$A$6:$AG$271,15)+(VLOOKUP(BE14,'Masch-Tät'!$A$6:$AG$271,26)*(Konstanten!$B$7/60))),0)</f>
        <v>0.002159216335540839</v>
      </c>
      <c r="BJ14" s="42">
        <f t="shared" si="17"/>
        <v>1.554635761589404</v>
      </c>
      <c r="BK14" s="42">
        <f>IF(BE14&lt;&gt;0,VLOOKUP(BE14,'Masch-Tät'!$A$6:$AG$271,25)*ROUND(IF(VLOOKUP(BE14,'Masch-Tät'!$A$6:$AG$271,27)&lt;&gt;0,$C14/VLOOKUP(BE14,'Masch-Tät'!$A$6:$AG$271,27),IF(VLOOKUP(BE14,'Masch-Tät'!$A$6:$AG$271,28)&lt;&gt;0,$M14/VLOOKUP(BE14,'Masch-Tät'!$A$6:$AG$271,28),0))+0.5,0))</f>
        <v>0.40215921633554086</v>
      </c>
      <c r="BL14" s="42">
        <f t="shared" si="18"/>
        <v>1.956794977924945</v>
      </c>
      <c r="BM14" s="35">
        <v>61</v>
      </c>
      <c r="BN14" s="40" t="str">
        <f>IF(BM14&lt;&gt;0,VLOOKUP(BM14,'Masch-Tät'!$A$6:$AC$271,2),0)</f>
        <v>Stikkenofen 400Stk</v>
      </c>
      <c r="BO14" s="35">
        <v>18</v>
      </c>
      <c r="BP14" s="35"/>
      <c r="BQ14" s="42">
        <f>IF(BM14&lt;&gt;0,BS14/VLOOKUP(BM14,'Masch-Tät'!$A$6:$AG$271,25)*(VLOOKUP(BM14,'Masch-Tät'!$A$6:$AG$271,15)+(VLOOKUP(BM14,'Masch-Tät'!$A$6:$AG$271,26)*(Konstanten!$B$7/60))),0)</f>
        <v>0.33273546725533476</v>
      </c>
      <c r="BR14" s="42">
        <f t="shared" si="19"/>
        <v>5.989238410596026</v>
      </c>
      <c r="BS14" s="42">
        <f>IF(BM14&lt;&gt;0,VLOOKUP(BM14,'Masch-Tät'!$A$6:$AG$271,25)*ROUND(IF(VLOOKUP(BM14,'Masch-Tät'!$A$6:$AG$271,27)&lt;&gt;0,$C14/VLOOKUP(BM14,'Masch-Tät'!$A$6:$AG$271,27),IF(VLOOKUP(BM14,'Masch-Tät'!$A$6:$AG$271,28)&lt;&gt;0,$M14/VLOOKUP(BM14,'Masch-Tät'!$A$6:$AG$271,28),0))+0.5,0))</f>
        <v>5.525561074319352</v>
      </c>
      <c r="BT14" s="42">
        <f t="shared" si="20"/>
        <v>11.514799484915379</v>
      </c>
      <c r="BU14" s="35">
        <v>75</v>
      </c>
      <c r="BV14" s="40" t="str">
        <f>IF(BU14&lt;&gt;0,VLOOKUP(BU14,'Masch-Tät'!$A$6:$AC$271,2),0)</f>
        <v>Bleche reinigen</v>
      </c>
      <c r="BW14" s="35"/>
      <c r="BX14" s="35">
        <v>0.003</v>
      </c>
      <c r="BY14" s="42">
        <f>IF(BU14&lt;&gt;0,CA14/VLOOKUP(BU14,'Masch-Tät'!$A$6:$AG$271,25)*(VLOOKUP(BU14,'Masch-Tät'!$A$6:$AG$271,15)+(VLOOKUP(BU14,'Masch-Tät'!$A$6:$AG$271,26)*(Konstanten!$B$7/60))),0)</f>
        <v>0.40005656732891837</v>
      </c>
      <c r="BZ14" s="42">
        <f t="shared" si="21"/>
        <v>0.24003394039735101</v>
      </c>
      <c r="CA14" s="42">
        <f>IF(BU14&lt;&gt;0,VLOOKUP(BU14,'Masch-Tät'!$A$6:$AG$271,25)*ROUND(IF(VLOOKUP(BU14,'Masch-Tät'!$A$6:$AG$271,27)&lt;&gt;0,$C14/VLOOKUP(BU14,'Masch-Tät'!$A$6:$AG$271,27),IF(VLOOKUP(BU14,'Masch-Tät'!$A$6:$AG$271,28)&lt;&gt;0,$M14/VLOOKUP(BU14,'Masch-Tät'!$A$6:$AG$271,28),0))+0.5,0))</f>
        <v>2.40033940397351</v>
      </c>
      <c r="CB14" s="42">
        <f t="shared" si="22"/>
        <v>2.640373344370861</v>
      </c>
      <c r="CC14" s="35"/>
      <c r="CD14" s="40">
        <f>IF(CC14&lt;&gt;0,VLOOKUP(CC14,'Masch-Tät'!$A$6:$AC$271,2),0)</f>
        <v>0</v>
      </c>
      <c r="CE14" s="35"/>
      <c r="CF14" s="35"/>
      <c r="CG14" s="42">
        <f>IF(CC14&lt;&gt;0,CI14/VLOOKUP(CC14,'Masch-Tät'!$A$6:$AG$271,25)*(VLOOKUP(CC14,'Masch-Tät'!$A$6:$AG$271,15)+(VLOOKUP(CC14,'Masch-Tät'!$A$6:$AG$271,26)*(Konstanten!$B$7/60))),0)</f>
        <v>0</v>
      </c>
      <c r="CH14" s="42">
        <f t="shared" si="23"/>
        <v>0</v>
      </c>
      <c r="CI14" s="42" t="b">
        <f>IF(CC14&lt;&gt;0,VLOOKUP(CC14,'Masch-Tät'!$A$6:$AG$271,25)*ROUND(IF(VLOOKUP(CC14,'Masch-Tät'!$A$6:$AG$271,27)&lt;&gt;0,$C14/VLOOKUP(CC14,'Masch-Tät'!$A$6:$AG$271,27),IF(VLOOKUP(CC14,'Masch-Tät'!$A$6:$AG$271,28)&lt;&gt;0,$M14/VLOOKUP(CC14,'Masch-Tät'!$A$6:$AG$271,28),0))+0.5,0))</f>
        <v>0</v>
      </c>
      <c r="CJ14" s="42">
        <f t="shared" si="24"/>
        <v>0</v>
      </c>
      <c r="CK14" s="35"/>
      <c r="CL14" s="40">
        <f>IF(CK14&lt;&gt;0,VLOOKUP(CK14,'Masch-Tät'!$A$6:$AC$271,2),0)</f>
        <v>0</v>
      </c>
      <c r="CM14" s="35"/>
      <c r="CN14" s="35"/>
      <c r="CO14" s="42">
        <f>IF(CK14&lt;&gt;0,CQ14/VLOOKUP(CK14,'Masch-Tät'!$A$6:$AG$271,25)*(VLOOKUP(CK14,'Masch-Tät'!$A$6:$AG$271,15)+(VLOOKUP(CK14,'Masch-Tät'!$A$6:$AG$271,26)*(Konstanten!$B$7/60))),0)</f>
        <v>0</v>
      </c>
      <c r="CP14" s="42">
        <f t="shared" si="25"/>
        <v>0</v>
      </c>
      <c r="CQ14" s="42" t="b">
        <f>IF(CK14&lt;&gt;0,VLOOKUP(CK14,'Masch-Tät'!$A$6:$AG$271,25)*ROUND(IF(VLOOKUP(CK14,'Masch-Tät'!$A$6:$AG$271,27)&lt;&gt;0,$C14/VLOOKUP(CK14,'Masch-Tät'!$A$6:$AG$271,27),IF(VLOOKUP(CK14,'Masch-Tät'!$A$6:$AG$271,28)&lt;&gt;0,$M14/VLOOKUP(CK14,'Masch-Tät'!$A$6:$AG$271,28),0))+0.5,0))</f>
        <v>0</v>
      </c>
      <c r="CR14" s="42">
        <f t="shared" si="26"/>
        <v>0</v>
      </c>
    </row>
    <row r="15" spans="1:96" ht="12.75">
      <c r="A15" s="35">
        <v>12</v>
      </c>
      <c r="B15" s="65"/>
      <c r="C15" s="36"/>
      <c r="D15" s="44"/>
      <c r="E15" s="37"/>
      <c r="F15" s="50"/>
      <c r="G15" s="54">
        <f>F15-F15*Konstanten!$B$3</f>
        <v>0</v>
      </c>
      <c r="H15" s="38">
        <f t="shared" si="5"/>
      </c>
      <c r="I15" s="39">
        <f t="shared" si="6"/>
        <v>0</v>
      </c>
      <c r="J15" s="57">
        <f t="shared" si="0"/>
      </c>
      <c r="K15" s="45">
        <f t="shared" si="1"/>
        <v>0</v>
      </c>
      <c r="L15" s="38">
        <f t="shared" si="2"/>
        <v>0</v>
      </c>
      <c r="M15" s="40">
        <f t="shared" si="3"/>
        <v>0</v>
      </c>
      <c r="N15" s="49">
        <f>IF(P15&lt;&gt;0,VLOOKUP(P15,Rezepturen!$A$4:$BU$77,3,FALSE)*M15,0)</f>
        <v>0</v>
      </c>
      <c r="O15" s="41">
        <f t="shared" si="4"/>
        <v>0</v>
      </c>
      <c r="P15" s="35"/>
      <c r="Q15" s="35"/>
      <c r="R15" s="40">
        <f>IF(Q15&lt;&gt;0,VLOOKUP(Q15,'Masch-Tät'!$A$6:$AC$271,2),0)</f>
        <v>0</v>
      </c>
      <c r="S15" s="35"/>
      <c r="T15" s="35"/>
      <c r="U15" s="42">
        <f>IF(Q15&lt;&gt;0,W15/VLOOKUP(Q15,'Masch-Tät'!$A$6:$AG$271,25)*(VLOOKUP(Q15,'Masch-Tät'!$A$6:$AG$271,15)+(VLOOKUP(Q15,'Masch-Tät'!$A$6:$AG$271,26)*(Konstanten!$B$7/60))),0)</f>
        <v>0</v>
      </c>
      <c r="V15" s="42">
        <f t="shared" si="7"/>
        <v>0</v>
      </c>
      <c r="W15" s="42" t="b">
        <f>IF(Q15&lt;&gt;0,VLOOKUP(Q15,'Masch-Tät'!$A$6:$AG$271,25)*ROUND(IF(VLOOKUP(Q15,'Masch-Tät'!$A$6:$AG$271,27)&lt;&gt;0,$C15/VLOOKUP(Q15,'Masch-Tät'!$A$6:$AG$271,27),IF(VLOOKUP(Q15,'Masch-Tät'!$A$6:$AG$271,28)&lt;&gt;0,$M15/VLOOKUP(Q15,'Masch-Tät'!$A$6:$AG$271,28),0))+0.5,0))</f>
        <v>0</v>
      </c>
      <c r="X15" s="42">
        <f t="shared" si="8"/>
        <v>0</v>
      </c>
      <c r="Y15" s="35"/>
      <c r="Z15" s="40">
        <f>IF(Y15&lt;&gt;0,VLOOKUP(Y15,'Masch-Tät'!$A$6:$AC$271,2),0)</f>
        <v>0</v>
      </c>
      <c r="AA15" s="35"/>
      <c r="AB15" s="35"/>
      <c r="AC15" s="42">
        <f>IF(Y15&lt;&gt;0,AE15/VLOOKUP(Y15,'Masch-Tät'!$A$6:$AG$271,25)*(VLOOKUP(Y15,'Masch-Tät'!$A$6:$AG$271,15)+(VLOOKUP(Y15,'Masch-Tät'!$A$6:$AG$271,26)*(Konstanten!$B$7/60))),0)</f>
        <v>0</v>
      </c>
      <c r="AD15" s="42">
        <f t="shared" si="9"/>
        <v>0</v>
      </c>
      <c r="AE15" s="42" t="b">
        <f>IF(Y15&lt;&gt;0,VLOOKUP(Y15,'Masch-Tät'!$A$6:$AG$271,25)*ROUND(IF(VLOOKUP(Y15,'Masch-Tät'!$A$6:$AG$271,27)&lt;&gt;0,$C15/VLOOKUP(Y15,'Masch-Tät'!$A$6:$AG$271,27),IF(VLOOKUP(Y15,'Masch-Tät'!$A$6:$AG$271,28)&lt;&gt;0,$M15/VLOOKUP(Y15,'Masch-Tät'!$A$6:$AG$271,28),0))+0.5,0))</f>
        <v>0</v>
      </c>
      <c r="AF15" s="42">
        <f t="shared" si="10"/>
        <v>0</v>
      </c>
      <c r="AG15" s="35"/>
      <c r="AH15" s="40">
        <f>IF(AG15&lt;&gt;0,VLOOKUP(AG15,'Masch-Tät'!$A$6:$AC$271,2),0)</f>
        <v>0</v>
      </c>
      <c r="AI15" s="35"/>
      <c r="AJ15" s="35"/>
      <c r="AK15" s="42">
        <f>IF(AG15&lt;&gt;0,AM15/VLOOKUP(AG15,'Masch-Tät'!$A$6:$AG$271,25)*(VLOOKUP(AG15,'Masch-Tät'!$A$6:$AG$271,15)+(VLOOKUP(AG15,'Masch-Tät'!$A$6:$AG$271,26)*(Konstanten!$B$7/60))),0)</f>
        <v>0</v>
      </c>
      <c r="AL15" s="42">
        <f t="shared" si="11"/>
        <v>0</v>
      </c>
      <c r="AM15" s="42" t="b">
        <f>IF(AG15&lt;&gt;0,VLOOKUP(AG15,'Masch-Tät'!$A$6:$AG$271,25)*ROUND(IF(VLOOKUP(AG15,'Masch-Tät'!$A$6:$AG$271,27)&lt;&gt;0,$C15/VLOOKUP(AG15,'Masch-Tät'!$A$6:$AG$271,27),IF(VLOOKUP(AG15,'Masch-Tät'!$A$6:$AG$271,28)&lt;&gt;0,$M15/VLOOKUP(AG15,'Masch-Tät'!$A$6:$AG$271,28),0))+0.5,0))</f>
        <v>0</v>
      </c>
      <c r="AN15" s="42">
        <f t="shared" si="12"/>
        <v>0</v>
      </c>
      <c r="AO15" s="35"/>
      <c r="AP15" s="40">
        <f>IF(AO15&lt;&gt;0,VLOOKUP(AO15,'Masch-Tät'!$A$6:$AC$271,2),0)</f>
        <v>0</v>
      </c>
      <c r="AQ15" s="35"/>
      <c r="AR15" s="35"/>
      <c r="AS15" s="42">
        <f>IF(AO15&lt;&gt;0,AU15/VLOOKUP(AO15,'Masch-Tät'!$A$6:$AG$271,25)*(VLOOKUP(AO15,'Masch-Tät'!$A$6:$AG$271,15)+(VLOOKUP(AO15,'Masch-Tät'!$A$6:$AG$271,26)*(Konstanten!$B$7/60))),0)</f>
        <v>0</v>
      </c>
      <c r="AT15" s="42">
        <f t="shared" si="13"/>
        <v>0</v>
      </c>
      <c r="AU15" s="42" t="b">
        <f>IF(AO15&lt;&gt;0,VLOOKUP(AO15,'Masch-Tät'!$A$6:$AG$271,25)*ROUND(IF(VLOOKUP(AO15,'Masch-Tät'!$A$6:$AG$271,27)&lt;&gt;0,$C15/VLOOKUP(AO15,'Masch-Tät'!$A$6:$AG$271,27),IF(VLOOKUP(AO15,'Masch-Tät'!$A$6:$AG$271,28)&lt;&gt;0,$M15/VLOOKUP(AO15,'Masch-Tät'!$A$6:$AG$271,28),0))+0.5,0))</f>
        <v>0</v>
      </c>
      <c r="AV15" s="42">
        <f t="shared" si="14"/>
        <v>0</v>
      </c>
      <c r="AW15" s="35"/>
      <c r="AX15" s="40">
        <f>IF(AW15&lt;&gt;0,VLOOKUP(AW15,'Masch-Tät'!$A$6:$AC$271,2),0)</f>
        <v>0</v>
      </c>
      <c r="AY15" s="35"/>
      <c r="AZ15" s="35"/>
      <c r="BA15" s="42">
        <f>IF(AW15&lt;&gt;0,BC15/VLOOKUP(AW15,'Masch-Tät'!$A$6:$AG$271,25)*(VLOOKUP(AW15,'Masch-Tät'!$A$6:$AG$271,15)+(VLOOKUP(AW15,'Masch-Tät'!$A$6:$AG$271,26)*(Konstanten!$B$7/60))),0)</f>
        <v>0</v>
      </c>
      <c r="BB15" s="42">
        <f t="shared" si="15"/>
        <v>0</v>
      </c>
      <c r="BC15" s="42" t="b">
        <f>IF(AW15&lt;&gt;0,VLOOKUP(AW15,'Masch-Tät'!$A$6:$AG$271,25)*ROUND(IF(VLOOKUP(AW15,'Masch-Tät'!$A$6:$AG$271,27)&lt;&gt;0,$C15/VLOOKUP(AW15,'Masch-Tät'!$A$6:$AG$271,27),IF(VLOOKUP(AW15,'Masch-Tät'!$A$6:$AG$271,28)&lt;&gt;0,$M15/VLOOKUP(AW15,'Masch-Tät'!$A$6:$AG$271,28),0))+0.5,0))</f>
        <v>0</v>
      </c>
      <c r="BD15" s="42">
        <f t="shared" si="16"/>
        <v>0</v>
      </c>
      <c r="BE15" s="35"/>
      <c r="BF15" s="40">
        <f>IF(BE15&lt;&gt;0,VLOOKUP(BE15,'Masch-Tät'!$A$6:$AC$271,2),0)</f>
        <v>0</v>
      </c>
      <c r="BG15" s="35"/>
      <c r="BH15" s="35"/>
      <c r="BI15" s="42">
        <f>IF(BE15&lt;&gt;0,BK15/VLOOKUP(BE15,'Masch-Tät'!$A$6:$AG$271,25)*(VLOOKUP(BE15,'Masch-Tät'!$A$6:$AG$271,15)+(VLOOKUP(BE15,'Masch-Tät'!$A$6:$AG$271,26)*(Konstanten!$B$7/60))),0)</f>
        <v>0</v>
      </c>
      <c r="BJ15" s="42">
        <f t="shared" si="17"/>
        <v>0</v>
      </c>
      <c r="BK15" s="42" t="b">
        <f>IF(BE15&lt;&gt;0,VLOOKUP(BE15,'Masch-Tät'!$A$6:$AG$271,25)*ROUND(IF(VLOOKUP(BE15,'Masch-Tät'!$A$6:$AG$271,27)&lt;&gt;0,$C15/VLOOKUP(BE15,'Masch-Tät'!$A$6:$AG$271,27),IF(VLOOKUP(BE15,'Masch-Tät'!$A$6:$AG$271,28)&lt;&gt;0,$M15/VLOOKUP(BE15,'Masch-Tät'!$A$6:$AG$271,28),0))+0.5,0))</f>
        <v>0</v>
      </c>
      <c r="BL15" s="42">
        <f t="shared" si="18"/>
        <v>0</v>
      </c>
      <c r="BM15" s="35"/>
      <c r="BN15" s="40">
        <f>IF(BM15&lt;&gt;0,VLOOKUP(BM15,'Masch-Tät'!$A$6:$AC$271,2),0)</f>
        <v>0</v>
      </c>
      <c r="BO15" s="35"/>
      <c r="BP15" s="35"/>
      <c r="BQ15" s="42">
        <f>IF(BM15&lt;&gt;0,BS15/VLOOKUP(BM15,'Masch-Tät'!$A$6:$AG$271,25)*(VLOOKUP(BM15,'Masch-Tät'!$A$6:$AG$271,15)+(VLOOKUP(BM15,'Masch-Tät'!$A$6:$AG$271,26)*(Konstanten!$B$7/60))),0)</f>
        <v>0</v>
      </c>
      <c r="BR15" s="42">
        <f t="shared" si="19"/>
        <v>0</v>
      </c>
      <c r="BS15" s="42" t="b">
        <f>IF(BM15&lt;&gt;0,VLOOKUP(BM15,'Masch-Tät'!$A$6:$AG$271,25)*ROUND(IF(VLOOKUP(BM15,'Masch-Tät'!$A$6:$AG$271,27)&lt;&gt;0,$C15/VLOOKUP(BM15,'Masch-Tät'!$A$6:$AG$271,27),IF(VLOOKUP(BM15,'Masch-Tät'!$A$6:$AG$271,28)&lt;&gt;0,$M15/VLOOKUP(BM15,'Masch-Tät'!$A$6:$AG$271,28),0))+0.5,0))</f>
        <v>0</v>
      </c>
      <c r="BT15" s="42">
        <f t="shared" si="20"/>
        <v>0</v>
      </c>
      <c r="BU15" s="35"/>
      <c r="BV15" s="40">
        <f>IF(BU15&lt;&gt;0,VLOOKUP(BU15,'Masch-Tät'!$A$6:$AC$271,2),0)</f>
        <v>0</v>
      </c>
      <c r="BW15" s="35"/>
      <c r="BX15" s="35"/>
      <c r="BY15" s="42">
        <f>IF(BU15&lt;&gt;0,CA15/VLOOKUP(BU15,'Masch-Tät'!$A$6:$AG$271,25)*(VLOOKUP(BU15,'Masch-Tät'!$A$6:$AG$271,15)+(VLOOKUP(BU15,'Masch-Tät'!$A$6:$AG$271,26)*(Konstanten!$B$7/60))),0)</f>
        <v>0</v>
      </c>
      <c r="BZ15" s="42">
        <f t="shared" si="21"/>
        <v>0</v>
      </c>
      <c r="CA15" s="42" t="b">
        <f>IF(BU15&lt;&gt;0,VLOOKUP(BU15,'Masch-Tät'!$A$6:$AG$271,25)*ROUND(IF(VLOOKUP(BU15,'Masch-Tät'!$A$6:$AG$271,27)&lt;&gt;0,$C15/VLOOKUP(BU15,'Masch-Tät'!$A$6:$AG$271,27),IF(VLOOKUP(BU15,'Masch-Tät'!$A$6:$AG$271,28)&lt;&gt;0,$M15/VLOOKUP(BU15,'Masch-Tät'!$A$6:$AG$271,28),0))+0.5,0))</f>
        <v>0</v>
      </c>
      <c r="CB15" s="42">
        <f t="shared" si="22"/>
        <v>0</v>
      </c>
      <c r="CC15" s="35"/>
      <c r="CD15" s="40">
        <f>IF(CC15&lt;&gt;0,VLOOKUP(CC15,'Masch-Tät'!$A$6:$AC$271,2),0)</f>
        <v>0</v>
      </c>
      <c r="CE15" s="35"/>
      <c r="CF15" s="35"/>
      <c r="CG15" s="42">
        <f>IF(CC15&lt;&gt;0,CI15/VLOOKUP(CC15,'Masch-Tät'!$A$6:$AG$271,25)*(VLOOKUP(CC15,'Masch-Tät'!$A$6:$AG$271,15)+(VLOOKUP(CC15,'Masch-Tät'!$A$6:$AG$271,26)*(Konstanten!$B$7/60))),0)</f>
        <v>0</v>
      </c>
      <c r="CH15" s="42">
        <f t="shared" si="23"/>
        <v>0</v>
      </c>
      <c r="CI15" s="42" t="b">
        <f>IF(CC15&lt;&gt;0,VLOOKUP(CC15,'Masch-Tät'!$A$6:$AG$271,25)*ROUND(IF(VLOOKUP(CC15,'Masch-Tät'!$A$6:$AG$271,27)&lt;&gt;0,$C15/VLOOKUP(CC15,'Masch-Tät'!$A$6:$AG$271,27),IF(VLOOKUP(CC15,'Masch-Tät'!$A$6:$AG$271,28)&lt;&gt;0,$M15/VLOOKUP(CC15,'Masch-Tät'!$A$6:$AG$271,28),0))+0.5,0))</f>
        <v>0</v>
      </c>
      <c r="CJ15" s="42">
        <f t="shared" si="24"/>
        <v>0</v>
      </c>
      <c r="CK15" s="35"/>
      <c r="CL15" s="40">
        <f>IF(CK15&lt;&gt;0,VLOOKUP(CK15,'Masch-Tät'!$A$6:$AC$271,2),0)</f>
        <v>0</v>
      </c>
      <c r="CM15" s="35"/>
      <c r="CN15" s="35"/>
      <c r="CO15" s="42">
        <f>IF(CK15&lt;&gt;0,CQ15/VLOOKUP(CK15,'Masch-Tät'!$A$6:$AG$271,25)*(VLOOKUP(CK15,'Masch-Tät'!$A$6:$AG$271,15)+(VLOOKUP(CK15,'Masch-Tät'!$A$6:$AG$271,26)*(Konstanten!$B$7/60))),0)</f>
        <v>0</v>
      </c>
      <c r="CP15" s="42">
        <f t="shared" si="25"/>
        <v>0</v>
      </c>
      <c r="CQ15" s="42" t="b">
        <f>IF(CK15&lt;&gt;0,VLOOKUP(CK15,'Masch-Tät'!$A$6:$AG$271,25)*ROUND(IF(VLOOKUP(CK15,'Masch-Tät'!$A$6:$AG$271,27)&lt;&gt;0,$C15/VLOOKUP(CK15,'Masch-Tät'!$A$6:$AG$271,27),IF(VLOOKUP(CK15,'Masch-Tät'!$A$6:$AG$271,28)&lt;&gt;0,$M15/VLOOKUP(CK15,'Masch-Tät'!$A$6:$AG$271,28),0))+0.5,0))</f>
        <v>0</v>
      </c>
      <c r="CR15" s="42">
        <f t="shared" si="26"/>
        <v>0</v>
      </c>
    </row>
    <row r="16" spans="1:96" ht="12.75">
      <c r="A16" s="35">
        <v>13</v>
      </c>
      <c r="B16" s="65"/>
      <c r="C16" s="36"/>
      <c r="D16" s="44"/>
      <c r="E16" s="37"/>
      <c r="F16" s="50"/>
      <c r="G16" s="54">
        <f>F16-F16*Konstanten!$B$3</f>
        <v>0</v>
      </c>
      <c r="H16" s="38">
        <f t="shared" si="5"/>
      </c>
      <c r="I16" s="39">
        <f t="shared" si="6"/>
        <v>0</v>
      </c>
      <c r="J16" s="57">
        <f t="shared" si="0"/>
      </c>
      <c r="K16" s="45">
        <f t="shared" si="1"/>
        <v>0</v>
      </c>
      <c r="L16" s="38">
        <f t="shared" si="2"/>
        <v>0</v>
      </c>
      <c r="M16" s="40">
        <f t="shared" si="3"/>
        <v>0</v>
      </c>
      <c r="N16" s="49">
        <f>IF(P16&lt;&gt;0,VLOOKUP(P16,Rezepturen!$A$4:$BU$77,3,FALSE)*M16,0)</f>
        <v>0</v>
      </c>
      <c r="O16" s="41">
        <f t="shared" si="4"/>
        <v>0</v>
      </c>
      <c r="P16" s="35"/>
      <c r="Q16" s="35"/>
      <c r="R16" s="40">
        <f>IF(Q16&lt;&gt;0,VLOOKUP(Q16,'Masch-Tät'!$A$6:$AC$271,2),0)</f>
        <v>0</v>
      </c>
      <c r="S16" s="35"/>
      <c r="T16" s="35"/>
      <c r="U16" s="42">
        <f>IF(Q16&lt;&gt;0,W16/VLOOKUP(Q16,'Masch-Tät'!$A$6:$AG$271,25)*(VLOOKUP(Q16,'Masch-Tät'!$A$6:$AG$271,15)+(VLOOKUP(Q16,'Masch-Tät'!$A$6:$AG$271,26)*(Konstanten!$B$7/60))),0)</f>
        <v>0</v>
      </c>
      <c r="V16" s="42">
        <f t="shared" si="7"/>
        <v>0</v>
      </c>
      <c r="W16" s="42" t="b">
        <f>IF(Q16&lt;&gt;0,VLOOKUP(Q16,'Masch-Tät'!$A$6:$AG$271,25)*ROUND(IF(VLOOKUP(Q16,'Masch-Tät'!$A$6:$AG$271,27)&lt;&gt;0,$C16/VLOOKUP(Q16,'Masch-Tät'!$A$6:$AG$271,27),IF(VLOOKUP(Q16,'Masch-Tät'!$A$6:$AG$271,28)&lt;&gt;0,$M16/VLOOKUP(Q16,'Masch-Tät'!$A$6:$AG$271,28),0))+0.5,0))</f>
        <v>0</v>
      </c>
      <c r="X16" s="42">
        <f t="shared" si="8"/>
        <v>0</v>
      </c>
      <c r="Y16" s="35"/>
      <c r="Z16" s="40">
        <f>IF(Y16&lt;&gt;0,VLOOKUP(Y16,'Masch-Tät'!$A$6:$AC$271,2),0)</f>
        <v>0</v>
      </c>
      <c r="AA16" s="35"/>
      <c r="AB16" s="35"/>
      <c r="AC16" s="42">
        <f>IF(Y16&lt;&gt;0,AE16/VLOOKUP(Y16,'Masch-Tät'!$A$6:$AG$271,25)*(VLOOKUP(Y16,'Masch-Tät'!$A$6:$AG$271,15)+(VLOOKUP(Y16,'Masch-Tät'!$A$6:$AG$271,26)*(Konstanten!$B$7/60))),0)</f>
        <v>0</v>
      </c>
      <c r="AD16" s="42">
        <f t="shared" si="9"/>
        <v>0</v>
      </c>
      <c r="AE16" s="42" t="b">
        <f>IF(Y16&lt;&gt;0,VLOOKUP(Y16,'Masch-Tät'!$A$6:$AG$271,25)*ROUND(IF(VLOOKUP(Y16,'Masch-Tät'!$A$6:$AG$271,27)&lt;&gt;0,$C16/VLOOKUP(Y16,'Masch-Tät'!$A$6:$AG$271,27),IF(VLOOKUP(Y16,'Masch-Tät'!$A$6:$AG$271,28)&lt;&gt;0,$M16/VLOOKUP(Y16,'Masch-Tät'!$A$6:$AG$271,28),0))+0.5,0))</f>
        <v>0</v>
      </c>
      <c r="AF16" s="42">
        <f t="shared" si="10"/>
        <v>0</v>
      </c>
      <c r="AG16" s="35"/>
      <c r="AH16" s="40">
        <f>IF(AG16&lt;&gt;0,VLOOKUP(AG16,'Masch-Tät'!$A$6:$AC$271,2),0)</f>
        <v>0</v>
      </c>
      <c r="AI16" s="35"/>
      <c r="AJ16" s="35"/>
      <c r="AK16" s="42">
        <f>IF(AG16&lt;&gt;0,AM16/VLOOKUP(AG16,'Masch-Tät'!$A$6:$AG$271,25)*(VLOOKUP(AG16,'Masch-Tät'!$A$6:$AG$271,15)+(VLOOKUP(AG16,'Masch-Tät'!$A$6:$AG$271,26)*(Konstanten!$B$7/60))),0)</f>
        <v>0</v>
      </c>
      <c r="AL16" s="42">
        <f t="shared" si="11"/>
        <v>0</v>
      </c>
      <c r="AM16" s="42" t="b">
        <f>IF(AG16&lt;&gt;0,VLOOKUP(AG16,'Masch-Tät'!$A$6:$AG$271,25)*ROUND(IF(VLOOKUP(AG16,'Masch-Tät'!$A$6:$AG$271,27)&lt;&gt;0,$C16/VLOOKUP(AG16,'Masch-Tät'!$A$6:$AG$271,27),IF(VLOOKUP(AG16,'Masch-Tät'!$A$6:$AG$271,28)&lt;&gt;0,$M16/VLOOKUP(AG16,'Masch-Tät'!$A$6:$AG$271,28),0))+0.5,0))</f>
        <v>0</v>
      </c>
      <c r="AN16" s="42">
        <f t="shared" si="12"/>
        <v>0</v>
      </c>
      <c r="AO16" s="35"/>
      <c r="AP16" s="40">
        <f>IF(AO16&lt;&gt;0,VLOOKUP(AO16,'Masch-Tät'!$A$6:$AC$271,2),0)</f>
        <v>0</v>
      </c>
      <c r="AQ16" s="35"/>
      <c r="AR16" s="35"/>
      <c r="AS16" s="42">
        <f>IF(AO16&lt;&gt;0,AU16/VLOOKUP(AO16,'Masch-Tät'!$A$6:$AG$271,25)*(VLOOKUP(AO16,'Masch-Tät'!$A$6:$AG$271,15)+(VLOOKUP(AO16,'Masch-Tät'!$A$6:$AG$271,26)*(Konstanten!$B$7/60))),0)</f>
        <v>0</v>
      </c>
      <c r="AT16" s="42">
        <f t="shared" si="13"/>
        <v>0</v>
      </c>
      <c r="AU16" s="42" t="b">
        <f>IF(AO16&lt;&gt;0,VLOOKUP(AO16,'Masch-Tät'!$A$6:$AG$271,25)*ROUND(IF(VLOOKUP(AO16,'Masch-Tät'!$A$6:$AG$271,27)&lt;&gt;0,$C16/VLOOKUP(AO16,'Masch-Tät'!$A$6:$AG$271,27),IF(VLOOKUP(AO16,'Masch-Tät'!$A$6:$AG$271,28)&lt;&gt;0,$M16/VLOOKUP(AO16,'Masch-Tät'!$A$6:$AG$271,28),0))+0.5,0))</f>
        <v>0</v>
      </c>
      <c r="AV16" s="42">
        <f t="shared" si="14"/>
        <v>0</v>
      </c>
      <c r="AW16" s="35"/>
      <c r="AX16" s="40">
        <f>IF(AW16&lt;&gt;0,VLOOKUP(AW16,'Masch-Tät'!$A$6:$AC$271,2),0)</f>
        <v>0</v>
      </c>
      <c r="AY16" s="35"/>
      <c r="AZ16" s="35"/>
      <c r="BA16" s="42">
        <f>IF(AW16&lt;&gt;0,BC16/VLOOKUP(AW16,'Masch-Tät'!$A$6:$AG$271,25)*(VLOOKUP(AW16,'Masch-Tät'!$A$6:$AG$271,15)+(VLOOKUP(AW16,'Masch-Tät'!$A$6:$AG$271,26)*(Konstanten!$B$7/60))),0)</f>
        <v>0</v>
      </c>
      <c r="BB16" s="42">
        <f t="shared" si="15"/>
        <v>0</v>
      </c>
      <c r="BC16" s="42" t="b">
        <f>IF(AW16&lt;&gt;0,VLOOKUP(AW16,'Masch-Tät'!$A$6:$AG$271,25)*ROUND(IF(VLOOKUP(AW16,'Masch-Tät'!$A$6:$AG$271,27)&lt;&gt;0,$C16/VLOOKUP(AW16,'Masch-Tät'!$A$6:$AG$271,27),IF(VLOOKUP(AW16,'Masch-Tät'!$A$6:$AG$271,28)&lt;&gt;0,$M16/VLOOKUP(AW16,'Masch-Tät'!$A$6:$AG$271,28),0))+0.5,0))</f>
        <v>0</v>
      </c>
      <c r="BD16" s="42">
        <f t="shared" si="16"/>
        <v>0</v>
      </c>
      <c r="BE16" s="35"/>
      <c r="BF16" s="40">
        <f>IF(BE16&lt;&gt;0,VLOOKUP(BE16,'Masch-Tät'!$A$6:$AC$271,2),0)</f>
        <v>0</v>
      </c>
      <c r="BG16" s="35"/>
      <c r="BH16" s="35"/>
      <c r="BI16" s="42">
        <f>IF(BE16&lt;&gt;0,BK16/VLOOKUP(BE16,'Masch-Tät'!$A$6:$AG$271,25)*(VLOOKUP(BE16,'Masch-Tät'!$A$6:$AG$271,15)+(VLOOKUP(BE16,'Masch-Tät'!$A$6:$AG$271,26)*(Konstanten!$B$7/60))),0)</f>
        <v>0</v>
      </c>
      <c r="BJ16" s="42">
        <f t="shared" si="17"/>
        <v>0</v>
      </c>
      <c r="BK16" s="42" t="b">
        <f>IF(BE16&lt;&gt;0,VLOOKUP(BE16,'Masch-Tät'!$A$6:$AG$271,25)*ROUND(IF(VLOOKUP(BE16,'Masch-Tät'!$A$6:$AG$271,27)&lt;&gt;0,$C16/VLOOKUP(BE16,'Masch-Tät'!$A$6:$AG$271,27),IF(VLOOKUP(BE16,'Masch-Tät'!$A$6:$AG$271,28)&lt;&gt;0,$M16/VLOOKUP(BE16,'Masch-Tät'!$A$6:$AG$271,28),0))+0.5,0))</f>
        <v>0</v>
      </c>
      <c r="BL16" s="42">
        <f t="shared" si="18"/>
        <v>0</v>
      </c>
      <c r="BM16" s="35"/>
      <c r="BN16" s="40">
        <f>IF(BM16&lt;&gt;0,VLOOKUP(BM16,'Masch-Tät'!$A$6:$AC$271,2),0)</f>
        <v>0</v>
      </c>
      <c r="BO16" s="35"/>
      <c r="BP16" s="35"/>
      <c r="BQ16" s="42">
        <f>IF(BM16&lt;&gt;0,BS16/VLOOKUP(BM16,'Masch-Tät'!$A$6:$AG$271,25)*(VLOOKUP(BM16,'Masch-Tät'!$A$6:$AG$271,15)+(VLOOKUP(BM16,'Masch-Tät'!$A$6:$AG$271,26)*(Konstanten!$B$7/60))),0)</f>
        <v>0</v>
      </c>
      <c r="BR16" s="42">
        <f t="shared" si="19"/>
        <v>0</v>
      </c>
      <c r="BS16" s="42" t="b">
        <f>IF(BM16&lt;&gt;0,VLOOKUP(BM16,'Masch-Tät'!$A$6:$AG$271,25)*ROUND(IF(VLOOKUP(BM16,'Masch-Tät'!$A$6:$AG$271,27)&lt;&gt;0,$C16/VLOOKUP(BM16,'Masch-Tät'!$A$6:$AG$271,27),IF(VLOOKUP(BM16,'Masch-Tät'!$A$6:$AG$271,28)&lt;&gt;0,$M16/VLOOKUP(BM16,'Masch-Tät'!$A$6:$AG$271,28),0))+0.5,0))</f>
        <v>0</v>
      </c>
      <c r="BT16" s="42">
        <f t="shared" si="20"/>
        <v>0</v>
      </c>
      <c r="BU16" s="35"/>
      <c r="BV16" s="40">
        <f>IF(BU16&lt;&gt;0,VLOOKUP(BU16,'Masch-Tät'!$A$6:$AC$271,2),0)</f>
        <v>0</v>
      </c>
      <c r="BW16" s="35"/>
      <c r="BX16" s="35"/>
      <c r="BY16" s="42">
        <f>IF(BU16&lt;&gt;0,CA16/VLOOKUP(BU16,'Masch-Tät'!$A$6:$AG$271,25)*(VLOOKUP(BU16,'Masch-Tät'!$A$6:$AG$271,15)+(VLOOKUP(BU16,'Masch-Tät'!$A$6:$AG$271,26)*(Konstanten!$B$7/60))),0)</f>
        <v>0</v>
      </c>
      <c r="BZ16" s="42">
        <f t="shared" si="21"/>
        <v>0</v>
      </c>
      <c r="CA16" s="42" t="b">
        <f>IF(BU16&lt;&gt;0,VLOOKUP(BU16,'Masch-Tät'!$A$6:$AG$271,25)*ROUND(IF(VLOOKUP(BU16,'Masch-Tät'!$A$6:$AG$271,27)&lt;&gt;0,$C16/VLOOKUP(BU16,'Masch-Tät'!$A$6:$AG$271,27),IF(VLOOKUP(BU16,'Masch-Tät'!$A$6:$AG$271,28)&lt;&gt;0,$M16/VLOOKUP(BU16,'Masch-Tät'!$A$6:$AG$271,28),0))+0.5,0))</f>
        <v>0</v>
      </c>
      <c r="CB16" s="42">
        <f t="shared" si="22"/>
        <v>0</v>
      </c>
      <c r="CC16" s="35"/>
      <c r="CD16" s="40">
        <f>IF(CC16&lt;&gt;0,VLOOKUP(CC16,'Masch-Tät'!$A$6:$AC$271,2),0)</f>
        <v>0</v>
      </c>
      <c r="CE16" s="35"/>
      <c r="CF16" s="35"/>
      <c r="CG16" s="42">
        <f>IF(CC16&lt;&gt;0,CI16/VLOOKUP(CC16,'Masch-Tät'!$A$6:$AG$271,25)*(VLOOKUP(CC16,'Masch-Tät'!$A$6:$AG$271,15)+(VLOOKUP(CC16,'Masch-Tät'!$A$6:$AG$271,26)*(Konstanten!$B$7/60))),0)</f>
        <v>0</v>
      </c>
      <c r="CH16" s="42">
        <f t="shared" si="23"/>
        <v>0</v>
      </c>
      <c r="CI16" s="42" t="b">
        <f>IF(CC16&lt;&gt;0,VLOOKUP(CC16,'Masch-Tät'!$A$6:$AG$271,25)*ROUND(IF(VLOOKUP(CC16,'Masch-Tät'!$A$6:$AG$271,27)&lt;&gt;0,$C16/VLOOKUP(CC16,'Masch-Tät'!$A$6:$AG$271,27),IF(VLOOKUP(CC16,'Masch-Tät'!$A$6:$AG$271,28)&lt;&gt;0,$M16/VLOOKUP(CC16,'Masch-Tät'!$A$6:$AG$271,28),0))+0.5,0))</f>
        <v>0</v>
      </c>
      <c r="CJ16" s="42">
        <f t="shared" si="24"/>
        <v>0</v>
      </c>
      <c r="CK16" s="35"/>
      <c r="CL16" s="40">
        <f>IF(CK16&lt;&gt;0,VLOOKUP(CK16,'Masch-Tät'!$A$6:$AC$271,2),0)</f>
        <v>0</v>
      </c>
      <c r="CM16" s="35"/>
      <c r="CN16" s="35"/>
      <c r="CO16" s="42">
        <f>IF(CK16&lt;&gt;0,CQ16/VLOOKUP(CK16,'Masch-Tät'!$A$6:$AG$271,25)*(VLOOKUP(CK16,'Masch-Tät'!$A$6:$AG$271,15)+(VLOOKUP(CK16,'Masch-Tät'!$A$6:$AG$271,26)*(Konstanten!$B$7/60))),0)</f>
        <v>0</v>
      </c>
      <c r="CP16" s="42">
        <f t="shared" si="25"/>
        <v>0</v>
      </c>
      <c r="CQ16" s="42" t="b">
        <f>IF(CK16&lt;&gt;0,VLOOKUP(CK16,'Masch-Tät'!$A$6:$AG$271,25)*ROUND(IF(VLOOKUP(CK16,'Masch-Tät'!$A$6:$AG$271,27)&lt;&gt;0,$C16/VLOOKUP(CK16,'Masch-Tät'!$A$6:$AG$271,27),IF(VLOOKUP(CK16,'Masch-Tät'!$A$6:$AG$271,28)&lt;&gt;0,$M16/VLOOKUP(CK16,'Masch-Tät'!$A$6:$AG$271,28),0))+0.5,0))</f>
        <v>0</v>
      </c>
      <c r="CR16" s="42">
        <f t="shared" si="26"/>
        <v>0</v>
      </c>
    </row>
    <row r="17" spans="1:96" ht="12.75">
      <c r="A17" s="35">
        <v>14</v>
      </c>
      <c r="B17" s="65"/>
      <c r="C17" s="36"/>
      <c r="D17" s="44"/>
      <c r="E17" s="37"/>
      <c r="F17" s="50"/>
      <c r="G17" s="54">
        <f>F17-F17*Konstanten!$B$3</f>
        <v>0</v>
      </c>
      <c r="H17" s="38">
        <f t="shared" si="5"/>
      </c>
      <c r="I17" s="39">
        <f t="shared" si="6"/>
        <v>0</v>
      </c>
      <c r="J17" s="57">
        <f t="shared" si="0"/>
      </c>
      <c r="K17" s="45">
        <f t="shared" si="1"/>
        <v>0</v>
      </c>
      <c r="L17" s="38">
        <f t="shared" si="2"/>
        <v>0</v>
      </c>
      <c r="M17" s="40">
        <f t="shared" si="3"/>
        <v>0</v>
      </c>
      <c r="N17" s="49">
        <f>IF(P17&lt;&gt;0,VLOOKUP(P17,Rezepturen!$A$4:$BU$77,3,FALSE)*M17,0)</f>
        <v>0</v>
      </c>
      <c r="O17" s="41">
        <f t="shared" si="4"/>
        <v>0</v>
      </c>
      <c r="P17" s="35"/>
      <c r="Q17" s="35"/>
      <c r="R17" s="40">
        <f>IF(Q17&lt;&gt;0,VLOOKUP(Q17,'Masch-Tät'!$A$6:$AC$271,2),0)</f>
        <v>0</v>
      </c>
      <c r="S17" s="35"/>
      <c r="T17" s="35"/>
      <c r="U17" s="42">
        <f>IF(Q17&lt;&gt;0,W17/VLOOKUP(Q17,'Masch-Tät'!$A$6:$AG$271,25)*(VLOOKUP(Q17,'Masch-Tät'!$A$6:$AG$271,15)+(VLOOKUP(Q17,'Masch-Tät'!$A$6:$AG$271,26)*(Konstanten!$B$7/60))),0)</f>
        <v>0</v>
      </c>
      <c r="V17" s="42">
        <f t="shared" si="7"/>
        <v>0</v>
      </c>
      <c r="W17" s="42" t="b">
        <f>IF(Q17&lt;&gt;0,VLOOKUP(Q17,'Masch-Tät'!$A$6:$AG$271,25)*ROUND(IF(VLOOKUP(Q17,'Masch-Tät'!$A$6:$AG$271,27)&lt;&gt;0,$C17/VLOOKUP(Q17,'Masch-Tät'!$A$6:$AG$271,27),IF(VLOOKUP(Q17,'Masch-Tät'!$A$6:$AG$271,28)&lt;&gt;0,$M17/VLOOKUP(Q17,'Masch-Tät'!$A$6:$AG$271,28),0))+0.5,0))</f>
        <v>0</v>
      </c>
      <c r="X17" s="42">
        <f t="shared" si="8"/>
        <v>0</v>
      </c>
      <c r="Y17" s="35"/>
      <c r="Z17" s="40">
        <f>IF(Y17&lt;&gt;0,VLOOKUP(Y17,'Masch-Tät'!$A$6:$AC$271,2),0)</f>
        <v>0</v>
      </c>
      <c r="AA17" s="35"/>
      <c r="AB17" s="35"/>
      <c r="AC17" s="42">
        <f>IF(Y17&lt;&gt;0,AE17/VLOOKUP(Y17,'Masch-Tät'!$A$6:$AG$271,25)*(VLOOKUP(Y17,'Masch-Tät'!$A$6:$AG$271,15)+(VLOOKUP(Y17,'Masch-Tät'!$A$6:$AG$271,26)*(Konstanten!$B$7/60))),0)</f>
        <v>0</v>
      </c>
      <c r="AD17" s="42">
        <f t="shared" si="9"/>
        <v>0</v>
      </c>
      <c r="AE17" s="42" t="b">
        <f>IF(Y17&lt;&gt;0,VLOOKUP(Y17,'Masch-Tät'!$A$6:$AG$271,25)*ROUND(IF(VLOOKUP(Y17,'Masch-Tät'!$A$6:$AG$271,27)&lt;&gt;0,$C17/VLOOKUP(Y17,'Masch-Tät'!$A$6:$AG$271,27),IF(VLOOKUP(Y17,'Masch-Tät'!$A$6:$AG$271,28)&lt;&gt;0,$M17/VLOOKUP(Y17,'Masch-Tät'!$A$6:$AG$271,28),0))+0.5,0))</f>
        <v>0</v>
      </c>
      <c r="AF17" s="42">
        <f t="shared" si="10"/>
        <v>0</v>
      </c>
      <c r="AG17" s="35"/>
      <c r="AH17" s="40">
        <f>IF(AG17&lt;&gt;0,VLOOKUP(AG17,'Masch-Tät'!$A$6:$AC$271,2),0)</f>
        <v>0</v>
      </c>
      <c r="AI17" s="35"/>
      <c r="AJ17" s="35"/>
      <c r="AK17" s="42">
        <f>IF(AG17&lt;&gt;0,AM17/VLOOKUP(AG17,'Masch-Tät'!$A$6:$AG$271,25)*(VLOOKUP(AG17,'Masch-Tät'!$A$6:$AG$271,15)+(VLOOKUP(AG17,'Masch-Tät'!$A$6:$AG$271,26)*(Konstanten!$B$7/60))),0)</f>
        <v>0</v>
      </c>
      <c r="AL17" s="42">
        <f t="shared" si="11"/>
        <v>0</v>
      </c>
      <c r="AM17" s="42" t="b">
        <f>IF(AG17&lt;&gt;0,VLOOKUP(AG17,'Masch-Tät'!$A$6:$AG$271,25)*ROUND(IF(VLOOKUP(AG17,'Masch-Tät'!$A$6:$AG$271,27)&lt;&gt;0,$C17/VLOOKUP(AG17,'Masch-Tät'!$A$6:$AG$271,27),IF(VLOOKUP(AG17,'Masch-Tät'!$A$6:$AG$271,28)&lt;&gt;0,$M17/VLOOKUP(AG17,'Masch-Tät'!$A$6:$AG$271,28),0))+0.5,0))</f>
        <v>0</v>
      </c>
      <c r="AN17" s="42">
        <f t="shared" si="12"/>
        <v>0</v>
      </c>
      <c r="AO17" s="35"/>
      <c r="AP17" s="40">
        <f>IF(AO17&lt;&gt;0,VLOOKUP(AO17,'Masch-Tät'!$A$6:$AC$271,2),0)</f>
        <v>0</v>
      </c>
      <c r="AQ17" s="35"/>
      <c r="AR17" s="35"/>
      <c r="AS17" s="42">
        <f>IF(AO17&lt;&gt;0,AU17/VLOOKUP(AO17,'Masch-Tät'!$A$6:$AG$271,25)*(VLOOKUP(AO17,'Masch-Tät'!$A$6:$AG$271,15)+(VLOOKUP(AO17,'Masch-Tät'!$A$6:$AG$271,26)*(Konstanten!$B$7/60))),0)</f>
        <v>0</v>
      </c>
      <c r="AT17" s="42">
        <f t="shared" si="13"/>
        <v>0</v>
      </c>
      <c r="AU17" s="42" t="b">
        <f>IF(AO17&lt;&gt;0,VLOOKUP(AO17,'Masch-Tät'!$A$6:$AG$271,25)*ROUND(IF(VLOOKUP(AO17,'Masch-Tät'!$A$6:$AG$271,27)&lt;&gt;0,$C17/VLOOKUP(AO17,'Masch-Tät'!$A$6:$AG$271,27),IF(VLOOKUP(AO17,'Masch-Tät'!$A$6:$AG$271,28)&lt;&gt;0,$M17/VLOOKUP(AO17,'Masch-Tät'!$A$6:$AG$271,28),0))+0.5,0))</f>
        <v>0</v>
      </c>
      <c r="AV17" s="42">
        <f t="shared" si="14"/>
        <v>0</v>
      </c>
      <c r="AW17" s="35"/>
      <c r="AX17" s="40">
        <f>IF(AW17&lt;&gt;0,VLOOKUP(AW17,'Masch-Tät'!$A$6:$AC$271,2),0)</f>
        <v>0</v>
      </c>
      <c r="AY17" s="35"/>
      <c r="AZ17" s="35"/>
      <c r="BA17" s="42">
        <f>IF(AW17&lt;&gt;0,BC17/VLOOKUP(AW17,'Masch-Tät'!$A$6:$AG$271,25)*(VLOOKUP(AW17,'Masch-Tät'!$A$6:$AG$271,15)+(VLOOKUP(AW17,'Masch-Tät'!$A$6:$AG$271,26)*(Konstanten!$B$7/60))),0)</f>
        <v>0</v>
      </c>
      <c r="BB17" s="42">
        <f t="shared" si="15"/>
        <v>0</v>
      </c>
      <c r="BC17" s="42" t="b">
        <f>IF(AW17&lt;&gt;0,VLOOKUP(AW17,'Masch-Tät'!$A$6:$AG$271,25)*ROUND(IF(VLOOKUP(AW17,'Masch-Tät'!$A$6:$AG$271,27)&lt;&gt;0,$C17/VLOOKUP(AW17,'Masch-Tät'!$A$6:$AG$271,27),IF(VLOOKUP(AW17,'Masch-Tät'!$A$6:$AG$271,28)&lt;&gt;0,$M17/VLOOKUP(AW17,'Masch-Tät'!$A$6:$AG$271,28),0))+0.5,0))</f>
        <v>0</v>
      </c>
      <c r="BD17" s="42">
        <f t="shared" si="16"/>
        <v>0</v>
      </c>
      <c r="BE17" s="35"/>
      <c r="BF17" s="40">
        <f>IF(BE17&lt;&gt;0,VLOOKUP(BE17,'Masch-Tät'!$A$6:$AC$271,2),0)</f>
        <v>0</v>
      </c>
      <c r="BG17" s="35"/>
      <c r="BH17" s="35"/>
      <c r="BI17" s="42">
        <f>IF(BE17&lt;&gt;0,BK17/VLOOKUP(BE17,'Masch-Tät'!$A$6:$AG$271,25)*(VLOOKUP(BE17,'Masch-Tät'!$A$6:$AG$271,15)+(VLOOKUP(BE17,'Masch-Tät'!$A$6:$AG$271,26)*(Konstanten!$B$7/60))),0)</f>
        <v>0</v>
      </c>
      <c r="BJ17" s="42">
        <f t="shared" si="17"/>
        <v>0</v>
      </c>
      <c r="BK17" s="42" t="b">
        <f>IF(BE17&lt;&gt;0,VLOOKUP(BE17,'Masch-Tät'!$A$6:$AG$271,25)*ROUND(IF(VLOOKUP(BE17,'Masch-Tät'!$A$6:$AG$271,27)&lt;&gt;0,$C17/VLOOKUP(BE17,'Masch-Tät'!$A$6:$AG$271,27),IF(VLOOKUP(BE17,'Masch-Tät'!$A$6:$AG$271,28)&lt;&gt;0,$M17/VLOOKUP(BE17,'Masch-Tät'!$A$6:$AG$271,28),0))+0.5,0))</f>
        <v>0</v>
      </c>
      <c r="BL17" s="42">
        <f t="shared" si="18"/>
        <v>0</v>
      </c>
      <c r="BM17" s="35"/>
      <c r="BN17" s="40">
        <f>IF(BM17&lt;&gt;0,VLOOKUP(BM17,'Masch-Tät'!$A$6:$AC$271,2),0)</f>
        <v>0</v>
      </c>
      <c r="BO17" s="35"/>
      <c r="BP17" s="35"/>
      <c r="BQ17" s="42">
        <f>IF(BM17&lt;&gt;0,BS17/VLOOKUP(BM17,'Masch-Tät'!$A$6:$AG$271,25)*(VLOOKUP(BM17,'Masch-Tät'!$A$6:$AG$271,15)+(VLOOKUP(BM17,'Masch-Tät'!$A$6:$AG$271,26)*(Konstanten!$B$7/60))),0)</f>
        <v>0</v>
      </c>
      <c r="BR17" s="42">
        <f t="shared" si="19"/>
        <v>0</v>
      </c>
      <c r="BS17" s="42" t="b">
        <f>IF(BM17&lt;&gt;0,VLOOKUP(BM17,'Masch-Tät'!$A$6:$AG$271,25)*ROUND(IF(VLOOKUP(BM17,'Masch-Tät'!$A$6:$AG$271,27)&lt;&gt;0,$C17/VLOOKUP(BM17,'Masch-Tät'!$A$6:$AG$271,27),IF(VLOOKUP(BM17,'Masch-Tät'!$A$6:$AG$271,28)&lt;&gt;0,$M17/VLOOKUP(BM17,'Masch-Tät'!$A$6:$AG$271,28),0))+0.5,0))</f>
        <v>0</v>
      </c>
      <c r="BT17" s="42">
        <f t="shared" si="20"/>
        <v>0</v>
      </c>
      <c r="BU17" s="35"/>
      <c r="BV17" s="40">
        <f>IF(BU17&lt;&gt;0,VLOOKUP(BU17,'Masch-Tät'!$A$6:$AC$271,2),0)</f>
        <v>0</v>
      </c>
      <c r="BW17" s="35"/>
      <c r="BX17" s="35"/>
      <c r="BY17" s="42">
        <f>IF(BU17&lt;&gt;0,CA17/VLOOKUP(BU17,'Masch-Tät'!$A$6:$AG$271,25)*(VLOOKUP(BU17,'Masch-Tät'!$A$6:$AG$271,15)+(VLOOKUP(BU17,'Masch-Tät'!$A$6:$AG$271,26)*(Konstanten!$B$7/60))),0)</f>
        <v>0</v>
      </c>
      <c r="BZ17" s="42">
        <f t="shared" si="21"/>
        <v>0</v>
      </c>
      <c r="CA17" s="42" t="b">
        <f>IF(BU17&lt;&gt;0,VLOOKUP(BU17,'Masch-Tät'!$A$6:$AG$271,25)*ROUND(IF(VLOOKUP(BU17,'Masch-Tät'!$A$6:$AG$271,27)&lt;&gt;0,$C17/VLOOKUP(BU17,'Masch-Tät'!$A$6:$AG$271,27),IF(VLOOKUP(BU17,'Masch-Tät'!$A$6:$AG$271,28)&lt;&gt;0,$M17/VLOOKUP(BU17,'Masch-Tät'!$A$6:$AG$271,28),0))+0.5,0))</f>
        <v>0</v>
      </c>
      <c r="CB17" s="42">
        <f t="shared" si="22"/>
        <v>0</v>
      </c>
      <c r="CC17" s="35"/>
      <c r="CD17" s="40">
        <f>IF(CC17&lt;&gt;0,VLOOKUP(CC17,'Masch-Tät'!$A$6:$AC$271,2),0)</f>
        <v>0</v>
      </c>
      <c r="CE17" s="35"/>
      <c r="CF17" s="35"/>
      <c r="CG17" s="42">
        <f>IF(CC17&lt;&gt;0,CI17/VLOOKUP(CC17,'Masch-Tät'!$A$6:$AG$271,25)*(VLOOKUP(CC17,'Masch-Tät'!$A$6:$AG$271,15)+(VLOOKUP(CC17,'Masch-Tät'!$A$6:$AG$271,26)*(Konstanten!$B$7/60))),0)</f>
        <v>0</v>
      </c>
      <c r="CH17" s="42">
        <f t="shared" si="23"/>
        <v>0</v>
      </c>
      <c r="CI17" s="42" t="b">
        <f>IF(CC17&lt;&gt;0,VLOOKUP(CC17,'Masch-Tät'!$A$6:$AG$271,25)*ROUND(IF(VLOOKUP(CC17,'Masch-Tät'!$A$6:$AG$271,27)&lt;&gt;0,$C17/VLOOKUP(CC17,'Masch-Tät'!$A$6:$AG$271,27),IF(VLOOKUP(CC17,'Masch-Tät'!$A$6:$AG$271,28)&lt;&gt;0,$M17/VLOOKUP(CC17,'Masch-Tät'!$A$6:$AG$271,28),0))+0.5,0))</f>
        <v>0</v>
      </c>
      <c r="CJ17" s="42">
        <f t="shared" si="24"/>
        <v>0</v>
      </c>
      <c r="CK17" s="35"/>
      <c r="CL17" s="40">
        <f>IF(CK17&lt;&gt;0,VLOOKUP(CK17,'Masch-Tät'!$A$6:$AC$271,2),0)</f>
        <v>0</v>
      </c>
      <c r="CM17" s="35"/>
      <c r="CN17" s="35"/>
      <c r="CO17" s="42">
        <f>IF(CK17&lt;&gt;0,CQ17/VLOOKUP(CK17,'Masch-Tät'!$A$6:$AG$271,25)*(VLOOKUP(CK17,'Masch-Tät'!$A$6:$AG$271,15)+(VLOOKUP(CK17,'Masch-Tät'!$A$6:$AG$271,26)*(Konstanten!$B$7/60))),0)</f>
        <v>0</v>
      </c>
      <c r="CP17" s="42">
        <f t="shared" si="25"/>
        <v>0</v>
      </c>
      <c r="CQ17" s="42" t="b">
        <f>IF(CK17&lt;&gt;0,VLOOKUP(CK17,'Masch-Tät'!$A$6:$AG$271,25)*ROUND(IF(VLOOKUP(CK17,'Masch-Tät'!$A$6:$AG$271,27)&lt;&gt;0,$C17/VLOOKUP(CK17,'Masch-Tät'!$A$6:$AG$271,27),IF(VLOOKUP(CK17,'Masch-Tät'!$A$6:$AG$271,28)&lt;&gt;0,$M17/VLOOKUP(CK17,'Masch-Tät'!$A$6:$AG$271,28),0))+0.5,0))</f>
        <v>0</v>
      </c>
      <c r="CR17" s="42">
        <f t="shared" si="26"/>
        <v>0</v>
      </c>
    </row>
    <row r="18" spans="1:96" ht="12.75">
      <c r="A18" s="35">
        <v>15</v>
      </c>
      <c r="B18" s="65"/>
      <c r="C18" s="36"/>
      <c r="D18" s="44"/>
      <c r="E18" s="37"/>
      <c r="F18" s="50"/>
      <c r="G18" s="54">
        <f>F18-F18*Konstanten!$B$3</f>
        <v>0</v>
      </c>
      <c r="H18" s="38">
        <f t="shared" si="5"/>
      </c>
      <c r="I18" s="39">
        <f t="shared" si="6"/>
        <v>0</v>
      </c>
      <c r="J18" s="57">
        <f t="shared" si="0"/>
      </c>
      <c r="K18" s="45">
        <f t="shared" si="1"/>
        <v>0</v>
      </c>
      <c r="L18" s="38">
        <f t="shared" si="2"/>
        <v>0</v>
      </c>
      <c r="M18" s="40">
        <f t="shared" si="3"/>
        <v>0</v>
      </c>
      <c r="N18" s="49">
        <f>IF(P18&lt;&gt;0,VLOOKUP(P18,Rezepturen!$A$4:$BU$77,3,FALSE)*M18,0)</f>
        <v>0</v>
      </c>
      <c r="O18" s="41">
        <f t="shared" si="4"/>
        <v>0</v>
      </c>
      <c r="P18" s="35"/>
      <c r="Q18" s="35"/>
      <c r="R18" s="40">
        <f>IF(Q18&lt;&gt;0,VLOOKUP(Q18,'Masch-Tät'!$A$6:$AC$271,2),0)</f>
        <v>0</v>
      </c>
      <c r="S18" s="35"/>
      <c r="T18" s="35"/>
      <c r="U18" s="42">
        <f>IF(Q18&lt;&gt;0,W18/VLOOKUP(Q18,'Masch-Tät'!$A$6:$AG$271,25)*(VLOOKUP(Q18,'Masch-Tät'!$A$6:$AG$271,15)+(VLOOKUP(Q18,'Masch-Tät'!$A$6:$AG$271,26)*(Konstanten!$B$7/60))),0)</f>
        <v>0</v>
      </c>
      <c r="V18" s="42">
        <f t="shared" si="7"/>
        <v>0</v>
      </c>
      <c r="W18" s="42" t="b">
        <f>IF(Q18&lt;&gt;0,VLOOKUP(Q18,'Masch-Tät'!$A$6:$AG$271,25)*ROUND(IF(VLOOKUP(Q18,'Masch-Tät'!$A$6:$AG$271,27)&lt;&gt;0,$C18/VLOOKUP(Q18,'Masch-Tät'!$A$6:$AG$271,27),IF(VLOOKUP(Q18,'Masch-Tät'!$A$6:$AG$271,28)&lt;&gt;0,$M18/VLOOKUP(Q18,'Masch-Tät'!$A$6:$AG$271,28),0))+0.5,0))</f>
        <v>0</v>
      </c>
      <c r="X18" s="42">
        <f t="shared" si="8"/>
        <v>0</v>
      </c>
      <c r="Y18" s="35"/>
      <c r="Z18" s="40">
        <f>IF(Y18&lt;&gt;0,VLOOKUP(Y18,'Masch-Tät'!$A$6:$AC$271,2),0)</f>
        <v>0</v>
      </c>
      <c r="AA18" s="35"/>
      <c r="AB18" s="35"/>
      <c r="AC18" s="42">
        <f>IF(Y18&lt;&gt;0,AE18/VLOOKUP(Y18,'Masch-Tät'!$A$6:$AG$271,25)*(VLOOKUP(Y18,'Masch-Tät'!$A$6:$AG$271,15)+(VLOOKUP(Y18,'Masch-Tät'!$A$6:$AG$271,26)*(Konstanten!$B$7/60))),0)</f>
        <v>0</v>
      </c>
      <c r="AD18" s="42">
        <f t="shared" si="9"/>
        <v>0</v>
      </c>
      <c r="AE18" s="42" t="b">
        <f>IF(Y18&lt;&gt;0,VLOOKUP(Y18,'Masch-Tät'!$A$6:$AG$271,25)*ROUND(IF(VLOOKUP(Y18,'Masch-Tät'!$A$6:$AG$271,27)&lt;&gt;0,$C18/VLOOKUP(Y18,'Masch-Tät'!$A$6:$AG$271,27),IF(VLOOKUP(Y18,'Masch-Tät'!$A$6:$AG$271,28)&lt;&gt;0,$M18/VLOOKUP(Y18,'Masch-Tät'!$A$6:$AG$271,28),0))+0.5,0))</f>
        <v>0</v>
      </c>
      <c r="AF18" s="42">
        <f t="shared" si="10"/>
        <v>0</v>
      </c>
      <c r="AG18" s="35"/>
      <c r="AH18" s="40">
        <f>IF(AG18&lt;&gt;0,VLOOKUP(AG18,'Masch-Tät'!$A$6:$AC$271,2),0)</f>
        <v>0</v>
      </c>
      <c r="AI18" s="35"/>
      <c r="AJ18" s="35"/>
      <c r="AK18" s="42">
        <f>IF(AG18&lt;&gt;0,AM18/VLOOKUP(AG18,'Masch-Tät'!$A$6:$AG$271,25)*(VLOOKUP(AG18,'Masch-Tät'!$A$6:$AG$271,15)+(VLOOKUP(AG18,'Masch-Tät'!$A$6:$AG$271,26)*(Konstanten!$B$7/60))),0)</f>
        <v>0</v>
      </c>
      <c r="AL18" s="42">
        <f t="shared" si="11"/>
        <v>0</v>
      </c>
      <c r="AM18" s="42" t="b">
        <f>IF(AG18&lt;&gt;0,VLOOKUP(AG18,'Masch-Tät'!$A$6:$AG$271,25)*ROUND(IF(VLOOKUP(AG18,'Masch-Tät'!$A$6:$AG$271,27)&lt;&gt;0,$C18/VLOOKUP(AG18,'Masch-Tät'!$A$6:$AG$271,27),IF(VLOOKUP(AG18,'Masch-Tät'!$A$6:$AG$271,28)&lt;&gt;0,$M18/VLOOKUP(AG18,'Masch-Tät'!$A$6:$AG$271,28),0))+0.5,0))</f>
        <v>0</v>
      </c>
      <c r="AN18" s="42">
        <f t="shared" si="12"/>
        <v>0</v>
      </c>
      <c r="AO18" s="35"/>
      <c r="AP18" s="40">
        <f>IF(AO18&lt;&gt;0,VLOOKUP(AO18,'Masch-Tät'!$A$6:$AC$271,2),0)</f>
        <v>0</v>
      </c>
      <c r="AQ18" s="35"/>
      <c r="AR18" s="35"/>
      <c r="AS18" s="42">
        <f>IF(AO18&lt;&gt;0,AU18/VLOOKUP(AO18,'Masch-Tät'!$A$6:$AG$271,25)*(VLOOKUP(AO18,'Masch-Tät'!$A$6:$AG$271,15)+(VLOOKUP(AO18,'Masch-Tät'!$A$6:$AG$271,26)*(Konstanten!$B$7/60))),0)</f>
        <v>0</v>
      </c>
      <c r="AT18" s="42">
        <f t="shared" si="13"/>
        <v>0</v>
      </c>
      <c r="AU18" s="42" t="b">
        <f>IF(AO18&lt;&gt;0,VLOOKUP(AO18,'Masch-Tät'!$A$6:$AG$271,25)*ROUND(IF(VLOOKUP(AO18,'Masch-Tät'!$A$6:$AG$271,27)&lt;&gt;0,$C18/VLOOKUP(AO18,'Masch-Tät'!$A$6:$AG$271,27),IF(VLOOKUP(AO18,'Masch-Tät'!$A$6:$AG$271,28)&lt;&gt;0,$M18/VLOOKUP(AO18,'Masch-Tät'!$A$6:$AG$271,28),0))+0.5,0))</f>
        <v>0</v>
      </c>
      <c r="AV18" s="42">
        <f t="shared" si="14"/>
        <v>0</v>
      </c>
      <c r="AW18" s="35"/>
      <c r="AX18" s="40">
        <f>IF(AW18&lt;&gt;0,VLOOKUP(AW18,'Masch-Tät'!$A$6:$AC$271,2),0)</f>
        <v>0</v>
      </c>
      <c r="AY18" s="35"/>
      <c r="AZ18" s="35"/>
      <c r="BA18" s="42">
        <f>IF(AW18&lt;&gt;0,BC18/VLOOKUP(AW18,'Masch-Tät'!$A$6:$AG$271,25)*(VLOOKUP(AW18,'Masch-Tät'!$A$6:$AG$271,15)+(VLOOKUP(AW18,'Masch-Tät'!$A$6:$AG$271,26)*(Konstanten!$B$7/60))),0)</f>
        <v>0</v>
      </c>
      <c r="BB18" s="42">
        <f t="shared" si="15"/>
        <v>0</v>
      </c>
      <c r="BC18" s="42" t="b">
        <f>IF(AW18&lt;&gt;0,VLOOKUP(AW18,'Masch-Tät'!$A$6:$AG$271,25)*ROUND(IF(VLOOKUP(AW18,'Masch-Tät'!$A$6:$AG$271,27)&lt;&gt;0,$C18/VLOOKUP(AW18,'Masch-Tät'!$A$6:$AG$271,27),IF(VLOOKUP(AW18,'Masch-Tät'!$A$6:$AG$271,28)&lt;&gt;0,$M18/VLOOKUP(AW18,'Masch-Tät'!$A$6:$AG$271,28),0))+0.5,0))</f>
        <v>0</v>
      </c>
      <c r="BD18" s="42">
        <f t="shared" si="16"/>
        <v>0</v>
      </c>
      <c r="BE18" s="35"/>
      <c r="BF18" s="40">
        <f>IF(BE18&lt;&gt;0,VLOOKUP(BE18,'Masch-Tät'!$A$6:$AC$271,2),0)</f>
        <v>0</v>
      </c>
      <c r="BG18" s="35"/>
      <c r="BH18" s="35"/>
      <c r="BI18" s="42">
        <f>IF(BE18&lt;&gt;0,BK18/VLOOKUP(BE18,'Masch-Tät'!$A$6:$AG$271,25)*(VLOOKUP(BE18,'Masch-Tät'!$A$6:$AG$271,15)+(VLOOKUP(BE18,'Masch-Tät'!$A$6:$AG$271,26)*(Konstanten!$B$7/60))),0)</f>
        <v>0</v>
      </c>
      <c r="BJ18" s="42">
        <f t="shared" si="17"/>
        <v>0</v>
      </c>
      <c r="BK18" s="42" t="b">
        <f>IF(BE18&lt;&gt;0,VLOOKUP(BE18,'Masch-Tät'!$A$6:$AG$271,25)*ROUND(IF(VLOOKUP(BE18,'Masch-Tät'!$A$6:$AG$271,27)&lt;&gt;0,$C18/VLOOKUP(BE18,'Masch-Tät'!$A$6:$AG$271,27),IF(VLOOKUP(BE18,'Masch-Tät'!$A$6:$AG$271,28)&lt;&gt;0,$M18/VLOOKUP(BE18,'Masch-Tät'!$A$6:$AG$271,28),0))+0.5,0))</f>
        <v>0</v>
      </c>
      <c r="BL18" s="42">
        <f t="shared" si="18"/>
        <v>0</v>
      </c>
      <c r="BM18" s="35"/>
      <c r="BN18" s="40">
        <f>IF(BM18&lt;&gt;0,VLOOKUP(BM18,'Masch-Tät'!$A$6:$AC$271,2),0)</f>
        <v>0</v>
      </c>
      <c r="BO18" s="35"/>
      <c r="BP18" s="35"/>
      <c r="BQ18" s="42">
        <f>IF(BM18&lt;&gt;0,BS18/VLOOKUP(BM18,'Masch-Tät'!$A$6:$AG$271,25)*(VLOOKUP(BM18,'Masch-Tät'!$A$6:$AG$271,15)+(VLOOKUP(BM18,'Masch-Tät'!$A$6:$AG$271,26)*(Konstanten!$B$7/60))),0)</f>
        <v>0</v>
      </c>
      <c r="BR18" s="42">
        <f t="shared" si="19"/>
        <v>0</v>
      </c>
      <c r="BS18" s="42" t="b">
        <f>IF(BM18&lt;&gt;0,VLOOKUP(BM18,'Masch-Tät'!$A$6:$AG$271,25)*ROUND(IF(VLOOKUP(BM18,'Masch-Tät'!$A$6:$AG$271,27)&lt;&gt;0,$C18/VLOOKUP(BM18,'Masch-Tät'!$A$6:$AG$271,27),IF(VLOOKUP(BM18,'Masch-Tät'!$A$6:$AG$271,28)&lt;&gt;0,$M18/VLOOKUP(BM18,'Masch-Tät'!$A$6:$AG$271,28),0))+0.5,0))</f>
        <v>0</v>
      </c>
      <c r="BT18" s="42">
        <f t="shared" si="20"/>
        <v>0</v>
      </c>
      <c r="BU18" s="35"/>
      <c r="BV18" s="40">
        <f>IF(BU18&lt;&gt;0,VLOOKUP(BU18,'Masch-Tät'!$A$6:$AC$271,2),0)</f>
        <v>0</v>
      </c>
      <c r="BW18" s="35"/>
      <c r="BX18" s="35"/>
      <c r="BY18" s="42">
        <f>IF(BU18&lt;&gt;0,CA18/VLOOKUP(BU18,'Masch-Tät'!$A$6:$AG$271,25)*(VLOOKUP(BU18,'Masch-Tät'!$A$6:$AG$271,15)+(VLOOKUP(BU18,'Masch-Tät'!$A$6:$AG$271,26)*(Konstanten!$B$7/60))),0)</f>
        <v>0</v>
      </c>
      <c r="BZ18" s="42">
        <f t="shared" si="21"/>
        <v>0</v>
      </c>
      <c r="CA18" s="42" t="b">
        <f>IF(BU18&lt;&gt;0,VLOOKUP(BU18,'Masch-Tät'!$A$6:$AG$271,25)*ROUND(IF(VLOOKUP(BU18,'Masch-Tät'!$A$6:$AG$271,27)&lt;&gt;0,$C18/VLOOKUP(BU18,'Masch-Tät'!$A$6:$AG$271,27),IF(VLOOKUP(BU18,'Masch-Tät'!$A$6:$AG$271,28)&lt;&gt;0,$M18/VLOOKUP(BU18,'Masch-Tät'!$A$6:$AG$271,28),0))+0.5,0))</f>
        <v>0</v>
      </c>
      <c r="CB18" s="42">
        <f t="shared" si="22"/>
        <v>0</v>
      </c>
      <c r="CC18" s="35"/>
      <c r="CD18" s="40">
        <f>IF(CC18&lt;&gt;0,VLOOKUP(CC18,'Masch-Tät'!$A$6:$AC$271,2),0)</f>
        <v>0</v>
      </c>
      <c r="CE18" s="35"/>
      <c r="CF18" s="35"/>
      <c r="CG18" s="42">
        <f>IF(CC18&lt;&gt;0,CI18/VLOOKUP(CC18,'Masch-Tät'!$A$6:$AG$271,25)*(VLOOKUP(CC18,'Masch-Tät'!$A$6:$AG$271,15)+(VLOOKUP(CC18,'Masch-Tät'!$A$6:$AG$271,26)*(Konstanten!$B$7/60))),0)</f>
        <v>0</v>
      </c>
      <c r="CH18" s="42">
        <f t="shared" si="23"/>
        <v>0</v>
      </c>
      <c r="CI18" s="42" t="b">
        <f>IF(CC18&lt;&gt;0,VLOOKUP(CC18,'Masch-Tät'!$A$6:$AG$271,25)*ROUND(IF(VLOOKUP(CC18,'Masch-Tät'!$A$6:$AG$271,27)&lt;&gt;0,$C18/VLOOKUP(CC18,'Masch-Tät'!$A$6:$AG$271,27),IF(VLOOKUP(CC18,'Masch-Tät'!$A$6:$AG$271,28)&lt;&gt;0,$M18/VLOOKUP(CC18,'Masch-Tät'!$A$6:$AG$271,28),0))+0.5,0))</f>
        <v>0</v>
      </c>
      <c r="CJ18" s="42">
        <f t="shared" si="24"/>
        <v>0</v>
      </c>
      <c r="CK18" s="35"/>
      <c r="CL18" s="40">
        <f>IF(CK18&lt;&gt;0,VLOOKUP(CK18,'Masch-Tät'!$A$6:$AC$271,2),0)</f>
        <v>0</v>
      </c>
      <c r="CM18" s="35"/>
      <c r="CN18" s="35"/>
      <c r="CO18" s="42">
        <f>IF(CK18&lt;&gt;0,CQ18/VLOOKUP(CK18,'Masch-Tät'!$A$6:$AG$271,25)*(VLOOKUP(CK18,'Masch-Tät'!$A$6:$AG$271,15)+(VLOOKUP(CK18,'Masch-Tät'!$A$6:$AG$271,26)*(Konstanten!$B$7/60))),0)</f>
        <v>0</v>
      </c>
      <c r="CP18" s="42">
        <f t="shared" si="25"/>
        <v>0</v>
      </c>
      <c r="CQ18" s="42" t="b">
        <f>IF(CK18&lt;&gt;0,VLOOKUP(CK18,'Masch-Tät'!$A$6:$AG$271,25)*ROUND(IF(VLOOKUP(CK18,'Masch-Tät'!$A$6:$AG$271,27)&lt;&gt;0,$C18/VLOOKUP(CK18,'Masch-Tät'!$A$6:$AG$271,27),IF(VLOOKUP(CK18,'Masch-Tät'!$A$6:$AG$271,28)&lt;&gt;0,$M18/VLOOKUP(CK18,'Masch-Tät'!$A$6:$AG$271,28),0))+0.5,0))</f>
        <v>0</v>
      </c>
      <c r="CR18" s="42">
        <f t="shared" si="26"/>
        <v>0</v>
      </c>
    </row>
    <row r="19" spans="1:96" ht="12.75">
      <c r="A19" s="35">
        <v>16</v>
      </c>
      <c r="B19" s="65"/>
      <c r="C19" s="36"/>
      <c r="D19" s="44"/>
      <c r="E19" s="37"/>
      <c r="F19" s="50"/>
      <c r="G19" s="54">
        <f>F19-F19*Konstanten!$B$3</f>
        <v>0</v>
      </c>
      <c r="H19" s="38">
        <f t="shared" si="5"/>
      </c>
      <c r="I19" s="39">
        <f t="shared" si="6"/>
        <v>0</v>
      </c>
      <c r="J19" s="57">
        <f t="shared" si="0"/>
      </c>
      <c r="K19" s="45">
        <f t="shared" si="1"/>
        <v>0</v>
      </c>
      <c r="L19" s="38">
        <f t="shared" si="2"/>
        <v>0</v>
      </c>
      <c r="M19" s="40">
        <f t="shared" si="3"/>
        <v>0</v>
      </c>
      <c r="N19" s="49">
        <f>IF(P19&lt;&gt;0,VLOOKUP(P19,Rezepturen!$A$4:$BU$77,3,FALSE)*M19,0)</f>
        <v>0</v>
      </c>
      <c r="O19" s="41">
        <f t="shared" si="4"/>
        <v>0</v>
      </c>
      <c r="P19" s="35"/>
      <c r="Q19" s="35"/>
      <c r="R19" s="40">
        <f>IF(Q19&lt;&gt;0,VLOOKUP(Q19,'Masch-Tät'!$A$6:$AC$271,2),0)</f>
        <v>0</v>
      </c>
      <c r="S19" s="35"/>
      <c r="T19" s="35"/>
      <c r="U19" s="42">
        <f>IF(Q19&lt;&gt;0,W19/VLOOKUP(Q19,'Masch-Tät'!$A$6:$AG$271,25)*(VLOOKUP(Q19,'Masch-Tät'!$A$6:$AG$271,15)+(VLOOKUP(Q19,'Masch-Tät'!$A$6:$AG$271,26)*(Konstanten!$B$7/60))),0)</f>
        <v>0</v>
      </c>
      <c r="V19" s="42">
        <f t="shared" si="7"/>
        <v>0</v>
      </c>
      <c r="W19" s="42" t="b">
        <f>IF(Q19&lt;&gt;0,VLOOKUP(Q19,'Masch-Tät'!$A$6:$AG$271,25)*ROUND(IF(VLOOKUP(Q19,'Masch-Tät'!$A$6:$AG$271,27)&lt;&gt;0,$C19/VLOOKUP(Q19,'Masch-Tät'!$A$6:$AG$271,27),IF(VLOOKUP(Q19,'Masch-Tät'!$A$6:$AG$271,28)&lt;&gt;0,$M19/VLOOKUP(Q19,'Masch-Tät'!$A$6:$AG$271,28),0))+0.5,0))</f>
        <v>0</v>
      </c>
      <c r="X19" s="42">
        <f t="shared" si="8"/>
        <v>0</v>
      </c>
      <c r="Y19" s="35"/>
      <c r="Z19" s="40">
        <f>IF(Y19&lt;&gt;0,VLOOKUP(Y19,'Masch-Tät'!$A$6:$AC$271,2),0)</f>
        <v>0</v>
      </c>
      <c r="AA19" s="35"/>
      <c r="AB19" s="35"/>
      <c r="AC19" s="42">
        <f>IF(Y19&lt;&gt;0,AE19/VLOOKUP(Y19,'Masch-Tät'!$A$6:$AG$271,25)*(VLOOKUP(Y19,'Masch-Tät'!$A$6:$AG$271,15)+(VLOOKUP(Y19,'Masch-Tät'!$A$6:$AG$271,26)*(Konstanten!$B$7/60))),0)</f>
        <v>0</v>
      </c>
      <c r="AD19" s="42">
        <f t="shared" si="9"/>
        <v>0</v>
      </c>
      <c r="AE19" s="42" t="b">
        <f>IF(Y19&lt;&gt;0,VLOOKUP(Y19,'Masch-Tät'!$A$6:$AG$271,25)*ROUND(IF(VLOOKUP(Y19,'Masch-Tät'!$A$6:$AG$271,27)&lt;&gt;0,$C19/VLOOKUP(Y19,'Masch-Tät'!$A$6:$AG$271,27),IF(VLOOKUP(Y19,'Masch-Tät'!$A$6:$AG$271,28)&lt;&gt;0,$M19/VLOOKUP(Y19,'Masch-Tät'!$A$6:$AG$271,28),0))+0.5,0))</f>
        <v>0</v>
      </c>
      <c r="AF19" s="42">
        <f t="shared" si="10"/>
        <v>0</v>
      </c>
      <c r="AG19" s="35"/>
      <c r="AH19" s="40">
        <f>IF(AG19&lt;&gt;0,VLOOKUP(AG19,'Masch-Tät'!$A$6:$AC$271,2),0)</f>
        <v>0</v>
      </c>
      <c r="AI19" s="35"/>
      <c r="AJ19" s="35"/>
      <c r="AK19" s="42">
        <f>IF(AG19&lt;&gt;0,AM19/VLOOKUP(AG19,'Masch-Tät'!$A$6:$AG$271,25)*(VLOOKUP(AG19,'Masch-Tät'!$A$6:$AG$271,15)+(VLOOKUP(AG19,'Masch-Tät'!$A$6:$AG$271,26)*(Konstanten!$B$7/60))),0)</f>
        <v>0</v>
      </c>
      <c r="AL19" s="42">
        <f t="shared" si="11"/>
        <v>0</v>
      </c>
      <c r="AM19" s="42" t="b">
        <f>IF(AG19&lt;&gt;0,VLOOKUP(AG19,'Masch-Tät'!$A$6:$AG$271,25)*ROUND(IF(VLOOKUP(AG19,'Masch-Tät'!$A$6:$AG$271,27)&lt;&gt;0,$C19/VLOOKUP(AG19,'Masch-Tät'!$A$6:$AG$271,27),IF(VLOOKUP(AG19,'Masch-Tät'!$A$6:$AG$271,28)&lt;&gt;0,$M19/VLOOKUP(AG19,'Masch-Tät'!$A$6:$AG$271,28),0))+0.5,0))</f>
        <v>0</v>
      </c>
      <c r="AN19" s="42">
        <f t="shared" si="12"/>
        <v>0</v>
      </c>
      <c r="AO19" s="35"/>
      <c r="AP19" s="40">
        <f>IF(AO19&lt;&gt;0,VLOOKUP(AO19,'Masch-Tät'!$A$6:$AC$271,2),0)</f>
        <v>0</v>
      </c>
      <c r="AQ19" s="35"/>
      <c r="AR19" s="35"/>
      <c r="AS19" s="42">
        <f>IF(AO19&lt;&gt;0,AU19/VLOOKUP(AO19,'Masch-Tät'!$A$6:$AG$271,25)*(VLOOKUP(AO19,'Masch-Tät'!$A$6:$AG$271,15)+(VLOOKUP(AO19,'Masch-Tät'!$A$6:$AG$271,26)*(Konstanten!$B$7/60))),0)</f>
        <v>0</v>
      </c>
      <c r="AT19" s="42">
        <f t="shared" si="13"/>
        <v>0</v>
      </c>
      <c r="AU19" s="42" t="b">
        <f>IF(AO19&lt;&gt;0,VLOOKUP(AO19,'Masch-Tät'!$A$6:$AG$271,25)*ROUND(IF(VLOOKUP(AO19,'Masch-Tät'!$A$6:$AG$271,27)&lt;&gt;0,$C19/VLOOKUP(AO19,'Masch-Tät'!$A$6:$AG$271,27),IF(VLOOKUP(AO19,'Masch-Tät'!$A$6:$AG$271,28)&lt;&gt;0,$M19/VLOOKUP(AO19,'Masch-Tät'!$A$6:$AG$271,28),0))+0.5,0))</f>
        <v>0</v>
      </c>
      <c r="AV19" s="42">
        <f t="shared" si="14"/>
        <v>0</v>
      </c>
      <c r="AW19" s="35"/>
      <c r="AX19" s="40">
        <f>IF(AW19&lt;&gt;0,VLOOKUP(AW19,'Masch-Tät'!$A$6:$AC$271,2),0)</f>
        <v>0</v>
      </c>
      <c r="AY19" s="35"/>
      <c r="AZ19" s="35"/>
      <c r="BA19" s="42">
        <f>IF(AW19&lt;&gt;0,BC19/VLOOKUP(AW19,'Masch-Tät'!$A$6:$AG$271,25)*(VLOOKUP(AW19,'Masch-Tät'!$A$6:$AG$271,15)+(VLOOKUP(AW19,'Masch-Tät'!$A$6:$AG$271,26)*(Konstanten!$B$7/60))),0)</f>
        <v>0</v>
      </c>
      <c r="BB19" s="42">
        <f t="shared" si="15"/>
        <v>0</v>
      </c>
      <c r="BC19" s="42" t="b">
        <f>IF(AW19&lt;&gt;0,VLOOKUP(AW19,'Masch-Tät'!$A$6:$AG$271,25)*ROUND(IF(VLOOKUP(AW19,'Masch-Tät'!$A$6:$AG$271,27)&lt;&gt;0,$C19/VLOOKUP(AW19,'Masch-Tät'!$A$6:$AG$271,27),IF(VLOOKUP(AW19,'Masch-Tät'!$A$6:$AG$271,28)&lt;&gt;0,$M19/VLOOKUP(AW19,'Masch-Tät'!$A$6:$AG$271,28),0))+0.5,0))</f>
        <v>0</v>
      </c>
      <c r="BD19" s="42">
        <f t="shared" si="16"/>
        <v>0</v>
      </c>
      <c r="BE19" s="35"/>
      <c r="BF19" s="40">
        <f>IF(BE19&lt;&gt;0,VLOOKUP(BE19,'Masch-Tät'!$A$6:$AC$271,2),0)</f>
        <v>0</v>
      </c>
      <c r="BG19" s="35"/>
      <c r="BH19" s="35"/>
      <c r="BI19" s="42">
        <f>IF(BE19&lt;&gt;0,BK19/VLOOKUP(BE19,'Masch-Tät'!$A$6:$AG$271,25)*(VLOOKUP(BE19,'Masch-Tät'!$A$6:$AG$271,15)+(VLOOKUP(BE19,'Masch-Tät'!$A$6:$AG$271,26)*(Konstanten!$B$7/60))),0)</f>
        <v>0</v>
      </c>
      <c r="BJ19" s="42">
        <f t="shared" si="17"/>
        <v>0</v>
      </c>
      <c r="BK19" s="42" t="b">
        <f>IF(BE19&lt;&gt;0,VLOOKUP(BE19,'Masch-Tät'!$A$6:$AG$271,25)*ROUND(IF(VLOOKUP(BE19,'Masch-Tät'!$A$6:$AG$271,27)&lt;&gt;0,$C19/VLOOKUP(BE19,'Masch-Tät'!$A$6:$AG$271,27),IF(VLOOKUP(BE19,'Masch-Tät'!$A$6:$AG$271,28)&lt;&gt;0,$M19/VLOOKUP(BE19,'Masch-Tät'!$A$6:$AG$271,28),0))+0.5,0))</f>
        <v>0</v>
      </c>
      <c r="BL19" s="42">
        <f t="shared" si="18"/>
        <v>0</v>
      </c>
      <c r="BM19" s="35"/>
      <c r="BN19" s="40">
        <f>IF(BM19&lt;&gt;0,VLOOKUP(BM19,'Masch-Tät'!$A$6:$AC$271,2),0)</f>
        <v>0</v>
      </c>
      <c r="BO19" s="35"/>
      <c r="BP19" s="35"/>
      <c r="BQ19" s="42">
        <f>IF(BM19&lt;&gt;0,BS19/VLOOKUP(BM19,'Masch-Tät'!$A$6:$AG$271,25)*(VLOOKUP(BM19,'Masch-Tät'!$A$6:$AG$271,15)+(VLOOKUP(BM19,'Masch-Tät'!$A$6:$AG$271,26)*(Konstanten!$B$7/60))),0)</f>
        <v>0</v>
      </c>
      <c r="BR19" s="42">
        <f t="shared" si="19"/>
        <v>0</v>
      </c>
      <c r="BS19" s="42" t="b">
        <f>IF(BM19&lt;&gt;0,VLOOKUP(BM19,'Masch-Tät'!$A$6:$AG$271,25)*ROUND(IF(VLOOKUP(BM19,'Masch-Tät'!$A$6:$AG$271,27)&lt;&gt;0,$C19/VLOOKUP(BM19,'Masch-Tät'!$A$6:$AG$271,27),IF(VLOOKUP(BM19,'Masch-Tät'!$A$6:$AG$271,28)&lt;&gt;0,$M19/VLOOKUP(BM19,'Masch-Tät'!$A$6:$AG$271,28),0))+0.5,0))</f>
        <v>0</v>
      </c>
      <c r="BT19" s="42">
        <f t="shared" si="20"/>
        <v>0</v>
      </c>
      <c r="BU19" s="35"/>
      <c r="BV19" s="40">
        <f>IF(BU19&lt;&gt;0,VLOOKUP(BU19,'Masch-Tät'!$A$6:$AC$271,2),0)</f>
        <v>0</v>
      </c>
      <c r="BW19" s="35"/>
      <c r="BX19" s="35"/>
      <c r="BY19" s="42">
        <f>IF(BU19&lt;&gt;0,CA19/VLOOKUP(BU19,'Masch-Tät'!$A$6:$AG$271,25)*(VLOOKUP(BU19,'Masch-Tät'!$A$6:$AG$271,15)+(VLOOKUP(BU19,'Masch-Tät'!$A$6:$AG$271,26)*(Konstanten!$B$7/60))),0)</f>
        <v>0</v>
      </c>
      <c r="BZ19" s="42">
        <f t="shared" si="21"/>
        <v>0</v>
      </c>
      <c r="CA19" s="42" t="b">
        <f>IF(BU19&lt;&gt;0,VLOOKUP(BU19,'Masch-Tät'!$A$6:$AG$271,25)*ROUND(IF(VLOOKUP(BU19,'Masch-Tät'!$A$6:$AG$271,27)&lt;&gt;0,$C19/VLOOKUP(BU19,'Masch-Tät'!$A$6:$AG$271,27),IF(VLOOKUP(BU19,'Masch-Tät'!$A$6:$AG$271,28)&lt;&gt;0,$M19/VLOOKUP(BU19,'Masch-Tät'!$A$6:$AG$271,28),0))+0.5,0))</f>
        <v>0</v>
      </c>
      <c r="CB19" s="42">
        <f t="shared" si="22"/>
        <v>0</v>
      </c>
      <c r="CC19" s="35"/>
      <c r="CD19" s="40">
        <f>IF(CC19&lt;&gt;0,VLOOKUP(CC19,'Masch-Tät'!$A$6:$AC$271,2),0)</f>
        <v>0</v>
      </c>
      <c r="CE19" s="35"/>
      <c r="CF19" s="35"/>
      <c r="CG19" s="42">
        <f>IF(CC19&lt;&gt;0,CI19/VLOOKUP(CC19,'Masch-Tät'!$A$6:$AG$271,25)*(VLOOKUP(CC19,'Masch-Tät'!$A$6:$AG$271,15)+(VLOOKUP(CC19,'Masch-Tät'!$A$6:$AG$271,26)*(Konstanten!$B$7/60))),0)</f>
        <v>0</v>
      </c>
      <c r="CH19" s="42">
        <f t="shared" si="23"/>
        <v>0</v>
      </c>
      <c r="CI19" s="42" t="b">
        <f>IF(CC19&lt;&gt;0,VLOOKUP(CC19,'Masch-Tät'!$A$6:$AG$271,25)*ROUND(IF(VLOOKUP(CC19,'Masch-Tät'!$A$6:$AG$271,27)&lt;&gt;0,$C19/VLOOKUP(CC19,'Masch-Tät'!$A$6:$AG$271,27),IF(VLOOKUP(CC19,'Masch-Tät'!$A$6:$AG$271,28)&lt;&gt;0,$M19/VLOOKUP(CC19,'Masch-Tät'!$A$6:$AG$271,28),0))+0.5,0))</f>
        <v>0</v>
      </c>
      <c r="CJ19" s="42">
        <f t="shared" si="24"/>
        <v>0</v>
      </c>
      <c r="CK19" s="35"/>
      <c r="CL19" s="40">
        <f>IF(CK19&lt;&gt;0,VLOOKUP(CK19,'Masch-Tät'!$A$6:$AC$271,2),0)</f>
        <v>0</v>
      </c>
      <c r="CM19" s="35"/>
      <c r="CN19" s="35"/>
      <c r="CO19" s="42">
        <f>IF(CK19&lt;&gt;0,CQ19/VLOOKUP(CK19,'Masch-Tät'!$A$6:$AG$271,25)*(VLOOKUP(CK19,'Masch-Tät'!$A$6:$AG$271,15)+(VLOOKUP(CK19,'Masch-Tät'!$A$6:$AG$271,26)*(Konstanten!$B$7/60))),0)</f>
        <v>0</v>
      </c>
      <c r="CP19" s="42">
        <f t="shared" si="25"/>
        <v>0</v>
      </c>
      <c r="CQ19" s="42" t="b">
        <f>IF(CK19&lt;&gt;0,VLOOKUP(CK19,'Masch-Tät'!$A$6:$AG$271,25)*ROUND(IF(VLOOKUP(CK19,'Masch-Tät'!$A$6:$AG$271,27)&lt;&gt;0,$C19/VLOOKUP(CK19,'Masch-Tät'!$A$6:$AG$271,27),IF(VLOOKUP(CK19,'Masch-Tät'!$A$6:$AG$271,28)&lt;&gt;0,$M19/VLOOKUP(CK19,'Masch-Tät'!$A$6:$AG$271,28),0))+0.5,0))</f>
        <v>0</v>
      </c>
      <c r="CR19" s="42">
        <f t="shared" si="26"/>
        <v>0</v>
      </c>
    </row>
    <row r="20" spans="1:96" ht="12.75">
      <c r="A20" s="35">
        <v>17</v>
      </c>
      <c r="B20" s="65"/>
      <c r="C20" s="36"/>
      <c r="D20" s="44"/>
      <c r="E20" s="37"/>
      <c r="F20" s="50"/>
      <c r="G20" s="54">
        <f>F20-F20*Konstanten!$B$3</f>
        <v>0</v>
      </c>
      <c r="H20" s="38">
        <f t="shared" si="5"/>
      </c>
      <c r="I20" s="39">
        <f t="shared" si="6"/>
        <v>0</v>
      </c>
      <c r="J20" s="57">
        <f t="shared" si="0"/>
      </c>
      <c r="K20" s="45">
        <f t="shared" si="1"/>
        <v>0</v>
      </c>
      <c r="L20" s="38">
        <f t="shared" si="2"/>
        <v>0</v>
      </c>
      <c r="M20" s="40">
        <f t="shared" si="3"/>
        <v>0</v>
      </c>
      <c r="N20" s="49">
        <f>IF(P20&lt;&gt;0,VLOOKUP(P20,Rezepturen!$A$4:$BU$77,3,FALSE)*M20,0)</f>
        <v>0</v>
      </c>
      <c r="O20" s="41">
        <f t="shared" si="4"/>
        <v>0</v>
      </c>
      <c r="P20" s="35"/>
      <c r="Q20" s="35"/>
      <c r="R20" s="40">
        <f>IF(Q20&lt;&gt;0,VLOOKUP(Q20,'Masch-Tät'!$A$6:$AC$271,2),0)</f>
        <v>0</v>
      </c>
      <c r="S20" s="35"/>
      <c r="T20" s="35"/>
      <c r="U20" s="42">
        <f>IF(Q20&lt;&gt;0,W20/VLOOKUP(Q20,'Masch-Tät'!$A$6:$AG$271,25)*(VLOOKUP(Q20,'Masch-Tät'!$A$6:$AG$271,15)+(VLOOKUP(Q20,'Masch-Tät'!$A$6:$AG$271,26)*(Konstanten!$B$7/60))),0)</f>
        <v>0</v>
      </c>
      <c r="V20" s="42">
        <f t="shared" si="7"/>
        <v>0</v>
      </c>
      <c r="W20" s="42" t="b">
        <f>IF(Q20&lt;&gt;0,VLOOKUP(Q20,'Masch-Tät'!$A$6:$AG$271,25)*ROUND(IF(VLOOKUP(Q20,'Masch-Tät'!$A$6:$AG$271,27)&lt;&gt;0,$C20/VLOOKUP(Q20,'Masch-Tät'!$A$6:$AG$271,27),IF(VLOOKUP(Q20,'Masch-Tät'!$A$6:$AG$271,28)&lt;&gt;0,$M20/VLOOKUP(Q20,'Masch-Tät'!$A$6:$AG$271,28),0))+0.5,0))</f>
        <v>0</v>
      </c>
      <c r="X20" s="42">
        <f t="shared" si="8"/>
        <v>0</v>
      </c>
      <c r="Y20" s="35"/>
      <c r="Z20" s="40">
        <f>IF(Y20&lt;&gt;0,VLOOKUP(Y20,'Masch-Tät'!$A$6:$AC$271,2),0)</f>
        <v>0</v>
      </c>
      <c r="AA20" s="35"/>
      <c r="AB20" s="35"/>
      <c r="AC20" s="42">
        <f>IF(Y20&lt;&gt;0,AE20/VLOOKUP(Y20,'Masch-Tät'!$A$6:$AG$271,25)*(VLOOKUP(Y20,'Masch-Tät'!$A$6:$AG$271,15)+(VLOOKUP(Y20,'Masch-Tät'!$A$6:$AG$271,26)*(Konstanten!$B$7/60))),0)</f>
        <v>0</v>
      </c>
      <c r="AD20" s="42">
        <f t="shared" si="9"/>
        <v>0</v>
      </c>
      <c r="AE20" s="42" t="b">
        <f>IF(Y20&lt;&gt;0,VLOOKUP(Y20,'Masch-Tät'!$A$6:$AG$271,25)*ROUND(IF(VLOOKUP(Y20,'Masch-Tät'!$A$6:$AG$271,27)&lt;&gt;0,$C20/VLOOKUP(Y20,'Masch-Tät'!$A$6:$AG$271,27),IF(VLOOKUP(Y20,'Masch-Tät'!$A$6:$AG$271,28)&lt;&gt;0,$M20/VLOOKUP(Y20,'Masch-Tät'!$A$6:$AG$271,28),0))+0.5,0))</f>
        <v>0</v>
      </c>
      <c r="AF20" s="42">
        <f t="shared" si="10"/>
        <v>0</v>
      </c>
      <c r="AG20" s="35"/>
      <c r="AH20" s="40">
        <f>IF(AG20&lt;&gt;0,VLOOKUP(AG20,'Masch-Tät'!$A$6:$AC$271,2),0)</f>
        <v>0</v>
      </c>
      <c r="AI20" s="35"/>
      <c r="AJ20" s="35"/>
      <c r="AK20" s="42">
        <f>IF(AG20&lt;&gt;0,AM20/VLOOKUP(AG20,'Masch-Tät'!$A$6:$AG$271,25)*(VLOOKUP(AG20,'Masch-Tät'!$A$6:$AG$271,15)+(VLOOKUP(AG20,'Masch-Tät'!$A$6:$AG$271,26)*(Konstanten!$B$7/60))),0)</f>
        <v>0</v>
      </c>
      <c r="AL20" s="42">
        <f t="shared" si="11"/>
        <v>0</v>
      </c>
      <c r="AM20" s="42" t="b">
        <f>IF(AG20&lt;&gt;0,VLOOKUP(AG20,'Masch-Tät'!$A$6:$AG$271,25)*ROUND(IF(VLOOKUP(AG20,'Masch-Tät'!$A$6:$AG$271,27)&lt;&gt;0,$C20/VLOOKUP(AG20,'Masch-Tät'!$A$6:$AG$271,27),IF(VLOOKUP(AG20,'Masch-Tät'!$A$6:$AG$271,28)&lt;&gt;0,$M20/VLOOKUP(AG20,'Masch-Tät'!$A$6:$AG$271,28),0))+0.5,0))</f>
        <v>0</v>
      </c>
      <c r="AN20" s="42">
        <f t="shared" si="12"/>
        <v>0</v>
      </c>
      <c r="AO20" s="35"/>
      <c r="AP20" s="40">
        <f>IF(AO20&lt;&gt;0,VLOOKUP(AO20,'Masch-Tät'!$A$6:$AC$271,2),0)</f>
        <v>0</v>
      </c>
      <c r="AQ20" s="35"/>
      <c r="AR20" s="35"/>
      <c r="AS20" s="42">
        <f>IF(AO20&lt;&gt;0,AU20/VLOOKUP(AO20,'Masch-Tät'!$A$6:$AG$271,25)*(VLOOKUP(AO20,'Masch-Tät'!$A$6:$AG$271,15)+(VLOOKUP(AO20,'Masch-Tät'!$A$6:$AG$271,26)*(Konstanten!$B$7/60))),0)</f>
        <v>0</v>
      </c>
      <c r="AT20" s="42">
        <f t="shared" si="13"/>
        <v>0</v>
      </c>
      <c r="AU20" s="42" t="b">
        <f>IF(AO20&lt;&gt;0,VLOOKUP(AO20,'Masch-Tät'!$A$6:$AG$271,25)*ROUND(IF(VLOOKUP(AO20,'Masch-Tät'!$A$6:$AG$271,27)&lt;&gt;0,$C20/VLOOKUP(AO20,'Masch-Tät'!$A$6:$AG$271,27),IF(VLOOKUP(AO20,'Masch-Tät'!$A$6:$AG$271,28)&lt;&gt;0,$M20/VLOOKUP(AO20,'Masch-Tät'!$A$6:$AG$271,28),0))+0.5,0))</f>
        <v>0</v>
      </c>
      <c r="AV20" s="42">
        <f t="shared" si="14"/>
        <v>0</v>
      </c>
      <c r="AW20" s="35"/>
      <c r="AX20" s="40">
        <f>IF(AW20&lt;&gt;0,VLOOKUP(AW20,'Masch-Tät'!$A$6:$AC$271,2),0)</f>
        <v>0</v>
      </c>
      <c r="AY20" s="35"/>
      <c r="AZ20" s="35"/>
      <c r="BA20" s="42">
        <f>IF(AW20&lt;&gt;0,BC20/VLOOKUP(AW20,'Masch-Tät'!$A$6:$AG$271,25)*(VLOOKUP(AW20,'Masch-Tät'!$A$6:$AG$271,15)+(VLOOKUP(AW20,'Masch-Tät'!$A$6:$AG$271,26)*(Konstanten!$B$7/60))),0)</f>
        <v>0</v>
      </c>
      <c r="BB20" s="42">
        <f t="shared" si="15"/>
        <v>0</v>
      </c>
      <c r="BC20" s="42" t="b">
        <f>IF(AW20&lt;&gt;0,VLOOKUP(AW20,'Masch-Tät'!$A$6:$AG$271,25)*ROUND(IF(VLOOKUP(AW20,'Masch-Tät'!$A$6:$AG$271,27)&lt;&gt;0,$C20/VLOOKUP(AW20,'Masch-Tät'!$A$6:$AG$271,27),IF(VLOOKUP(AW20,'Masch-Tät'!$A$6:$AG$271,28)&lt;&gt;0,$M20/VLOOKUP(AW20,'Masch-Tät'!$A$6:$AG$271,28),0))+0.5,0))</f>
        <v>0</v>
      </c>
      <c r="BD20" s="42">
        <f t="shared" si="16"/>
        <v>0</v>
      </c>
      <c r="BE20" s="35"/>
      <c r="BF20" s="40">
        <f>IF(BE20&lt;&gt;0,VLOOKUP(BE20,'Masch-Tät'!$A$6:$AC$271,2),0)</f>
        <v>0</v>
      </c>
      <c r="BG20" s="35"/>
      <c r="BH20" s="35"/>
      <c r="BI20" s="42">
        <f>IF(BE20&lt;&gt;0,BK20/VLOOKUP(BE20,'Masch-Tät'!$A$6:$AG$271,25)*(VLOOKUP(BE20,'Masch-Tät'!$A$6:$AG$271,15)+(VLOOKUP(BE20,'Masch-Tät'!$A$6:$AG$271,26)*(Konstanten!$B$7/60))),0)</f>
        <v>0</v>
      </c>
      <c r="BJ20" s="42">
        <f t="shared" si="17"/>
        <v>0</v>
      </c>
      <c r="BK20" s="42" t="b">
        <f>IF(BE20&lt;&gt;0,VLOOKUP(BE20,'Masch-Tät'!$A$6:$AG$271,25)*ROUND(IF(VLOOKUP(BE20,'Masch-Tät'!$A$6:$AG$271,27)&lt;&gt;0,$C20/VLOOKUP(BE20,'Masch-Tät'!$A$6:$AG$271,27),IF(VLOOKUP(BE20,'Masch-Tät'!$A$6:$AG$271,28)&lt;&gt;0,$M20/VLOOKUP(BE20,'Masch-Tät'!$A$6:$AG$271,28),0))+0.5,0))</f>
        <v>0</v>
      </c>
      <c r="BL20" s="42">
        <f t="shared" si="18"/>
        <v>0</v>
      </c>
      <c r="BM20" s="35"/>
      <c r="BN20" s="40">
        <f>IF(BM20&lt;&gt;0,VLOOKUP(BM20,'Masch-Tät'!$A$6:$AC$271,2),0)</f>
        <v>0</v>
      </c>
      <c r="BO20" s="35"/>
      <c r="BP20" s="35"/>
      <c r="BQ20" s="42">
        <f>IF(BM20&lt;&gt;0,BS20/VLOOKUP(BM20,'Masch-Tät'!$A$6:$AG$271,25)*(VLOOKUP(BM20,'Masch-Tät'!$A$6:$AG$271,15)+(VLOOKUP(BM20,'Masch-Tät'!$A$6:$AG$271,26)*(Konstanten!$B$7/60))),0)</f>
        <v>0</v>
      </c>
      <c r="BR20" s="42">
        <f t="shared" si="19"/>
        <v>0</v>
      </c>
      <c r="BS20" s="42" t="b">
        <f>IF(BM20&lt;&gt;0,VLOOKUP(BM20,'Masch-Tät'!$A$6:$AG$271,25)*ROUND(IF(VLOOKUP(BM20,'Masch-Tät'!$A$6:$AG$271,27)&lt;&gt;0,$C20/VLOOKUP(BM20,'Masch-Tät'!$A$6:$AG$271,27),IF(VLOOKUP(BM20,'Masch-Tät'!$A$6:$AG$271,28)&lt;&gt;0,$M20/VLOOKUP(BM20,'Masch-Tät'!$A$6:$AG$271,28),0))+0.5,0))</f>
        <v>0</v>
      </c>
      <c r="BT20" s="42">
        <f t="shared" si="20"/>
        <v>0</v>
      </c>
      <c r="BU20" s="35"/>
      <c r="BV20" s="40">
        <f>IF(BU20&lt;&gt;0,VLOOKUP(BU20,'Masch-Tät'!$A$6:$AC$271,2),0)</f>
        <v>0</v>
      </c>
      <c r="BW20" s="35"/>
      <c r="BX20" s="35"/>
      <c r="BY20" s="42">
        <f>IF(BU20&lt;&gt;0,CA20/VLOOKUP(BU20,'Masch-Tät'!$A$6:$AG$271,25)*(VLOOKUP(BU20,'Masch-Tät'!$A$6:$AG$271,15)+(VLOOKUP(BU20,'Masch-Tät'!$A$6:$AG$271,26)*(Konstanten!$B$7/60))),0)</f>
        <v>0</v>
      </c>
      <c r="BZ20" s="42">
        <f t="shared" si="21"/>
        <v>0</v>
      </c>
      <c r="CA20" s="42" t="b">
        <f>IF(BU20&lt;&gt;0,VLOOKUP(BU20,'Masch-Tät'!$A$6:$AG$271,25)*ROUND(IF(VLOOKUP(BU20,'Masch-Tät'!$A$6:$AG$271,27)&lt;&gt;0,$C20/VLOOKUP(BU20,'Masch-Tät'!$A$6:$AG$271,27),IF(VLOOKUP(BU20,'Masch-Tät'!$A$6:$AG$271,28)&lt;&gt;0,$M20/VLOOKUP(BU20,'Masch-Tät'!$A$6:$AG$271,28),0))+0.5,0))</f>
        <v>0</v>
      </c>
      <c r="CB20" s="42">
        <f t="shared" si="22"/>
        <v>0</v>
      </c>
      <c r="CC20" s="35"/>
      <c r="CD20" s="40">
        <f>IF(CC20&lt;&gt;0,VLOOKUP(CC20,'Masch-Tät'!$A$6:$AC$271,2),0)</f>
        <v>0</v>
      </c>
      <c r="CE20" s="35"/>
      <c r="CF20" s="35"/>
      <c r="CG20" s="42">
        <f>IF(CC20&lt;&gt;0,CI20/VLOOKUP(CC20,'Masch-Tät'!$A$6:$AG$271,25)*(VLOOKUP(CC20,'Masch-Tät'!$A$6:$AG$271,15)+(VLOOKUP(CC20,'Masch-Tät'!$A$6:$AG$271,26)*(Konstanten!$B$7/60))),0)</f>
        <v>0</v>
      </c>
      <c r="CH20" s="42">
        <f t="shared" si="23"/>
        <v>0</v>
      </c>
      <c r="CI20" s="42" t="b">
        <f>IF(CC20&lt;&gt;0,VLOOKUP(CC20,'Masch-Tät'!$A$6:$AG$271,25)*ROUND(IF(VLOOKUP(CC20,'Masch-Tät'!$A$6:$AG$271,27)&lt;&gt;0,$C20/VLOOKUP(CC20,'Masch-Tät'!$A$6:$AG$271,27),IF(VLOOKUP(CC20,'Masch-Tät'!$A$6:$AG$271,28)&lt;&gt;0,$M20/VLOOKUP(CC20,'Masch-Tät'!$A$6:$AG$271,28),0))+0.5,0))</f>
        <v>0</v>
      </c>
      <c r="CJ20" s="42">
        <f t="shared" si="24"/>
        <v>0</v>
      </c>
      <c r="CK20" s="35"/>
      <c r="CL20" s="40">
        <f>IF(CK20&lt;&gt;0,VLOOKUP(CK20,'Masch-Tät'!$A$6:$AC$271,2),0)</f>
        <v>0</v>
      </c>
      <c r="CM20" s="35"/>
      <c r="CN20" s="35"/>
      <c r="CO20" s="42">
        <f>IF(CK20&lt;&gt;0,CQ20/VLOOKUP(CK20,'Masch-Tät'!$A$6:$AG$271,25)*(VLOOKUP(CK20,'Masch-Tät'!$A$6:$AG$271,15)+(VLOOKUP(CK20,'Masch-Tät'!$A$6:$AG$271,26)*(Konstanten!$B$7/60))),0)</f>
        <v>0</v>
      </c>
      <c r="CP20" s="42">
        <f t="shared" si="25"/>
        <v>0</v>
      </c>
      <c r="CQ20" s="42" t="b">
        <f>IF(CK20&lt;&gt;0,VLOOKUP(CK20,'Masch-Tät'!$A$6:$AG$271,25)*ROUND(IF(VLOOKUP(CK20,'Masch-Tät'!$A$6:$AG$271,27)&lt;&gt;0,$C20/VLOOKUP(CK20,'Masch-Tät'!$A$6:$AG$271,27),IF(VLOOKUP(CK20,'Masch-Tät'!$A$6:$AG$271,28)&lt;&gt;0,$M20/VLOOKUP(CK20,'Masch-Tät'!$A$6:$AG$271,28),0))+0.5,0))</f>
        <v>0</v>
      </c>
      <c r="CR20" s="42">
        <f t="shared" si="26"/>
        <v>0</v>
      </c>
    </row>
    <row r="21" spans="1:96" ht="12.75">
      <c r="A21" s="35">
        <v>18</v>
      </c>
      <c r="B21" s="65"/>
      <c r="C21" s="36"/>
      <c r="D21" s="44"/>
      <c r="E21" s="37"/>
      <c r="F21" s="50"/>
      <c r="G21" s="54">
        <f>F21-F21*Konstanten!$B$3</f>
        <v>0</v>
      </c>
      <c r="H21" s="38">
        <f t="shared" si="5"/>
      </c>
      <c r="I21" s="39">
        <f t="shared" si="6"/>
        <v>0</v>
      </c>
      <c r="J21" s="57">
        <f t="shared" si="0"/>
      </c>
      <c r="K21" s="45">
        <f t="shared" si="1"/>
        <v>0</v>
      </c>
      <c r="L21" s="38">
        <f t="shared" si="2"/>
        <v>0</v>
      </c>
      <c r="M21" s="40">
        <f t="shared" si="3"/>
        <v>0</v>
      </c>
      <c r="N21" s="49">
        <f>IF(P21&lt;&gt;0,VLOOKUP(P21,Rezepturen!$A$4:$BU$77,3,FALSE)*M21,0)</f>
        <v>0</v>
      </c>
      <c r="O21" s="41">
        <f t="shared" si="4"/>
        <v>0</v>
      </c>
      <c r="P21" s="35"/>
      <c r="Q21" s="35"/>
      <c r="R21" s="40">
        <f>IF(Q21&lt;&gt;0,VLOOKUP(Q21,'Masch-Tät'!$A$6:$AC$271,2),0)</f>
        <v>0</v>
      </c>
      <c r="S21" s="35"/>
      <c r="T21" s="35"/>
      <c r="U21" s="42">
        <f>IF(Q21&lt;&gt;0,W21/VLOOKUP(Q21,'Masch-Tät'!$A$6:$AG$271,25)*(VLOOKUP(Q21,'Masch-Tät'!$A$6:$AG$271,15)+(VLOOKUP(Q21,'Masch-Tät'!$A$6:$AG$271,26)*(Konstanten!$B$7/60))),0)</f>
        <v>0</v>
      </c>
      <c r="V21" s="42">
        <f t="shared" si="7"/>
        <v>0</v>
      </c>
      <c r="W21" s="42" t="b">
        <f>IF(Q21&lt;&gt;0,VLOOKUP(Q21,'Masch-Tät'!$A$6:$AG$271,25)*ROUND(IF(VLOOKUP(Q21,'Masch-Tät'!$A$6:$AG$271,27)&lt;&gt;0,$C21/VLOOKUP(Q21,'Masch-Tät'!$A$6:$AG$271,27),IF(VLOOKUP(Q21,'Masch-Tät'!$A$6:$AG$271,28)&lt;&gt;0,$M21/VLOOKUP(Q21,'Masch-Tät'!$A$6:$AG$271,28),0))+0.5,0))</f>
        <v>0</v>
      </c>
      <c r="X21" s="42">
        <f t="shared" si="8"/>
        <v>0</v>
      </c>
      <c r="Y21" s="35"/>
      <c r="Z21" s="40">
        <f>IF(Y21&lt;&gt;0,VLOOKUP(Y21,'Masch-Tät'!$A$6:$AC$271,2),0)</f>
        <v>0</v>
      </c>
      <c r="AA21" s="35"/>
      <c r="AB21" s="35"/>
      <c r="AC21" s="42">
        <f>IF(Y21&lt;&gt;0,AE21/VLOOKUP(Y21,'Masch-Tät'!$A$6:$AG$271,25)*(VLOOKUP(Y21,'Masch-Tät'!$A$6:$AG$271,15)+(VLOOKUP(Y21,'Masch-Tät'!$A$6:$AG$271,26)*(Konstanten!$B$7/60))),0)</f>
        <v>0</v>
      </c>
      <c r="AD21" s="42">
        <f t="shared" si="9"/>
        <v>0</v>
      </c>
      <c r="AE21" s="42" t="b">
        <f>IF(Y21&lt;&gt;0,VLOOKUP(Y21,'Masch-Tät'!$A$6:$AG$271,25)*ROUND(IF(VLOOKUP(Y21,'Masch-Tät'!$A$6:$AG$271,27)&lt;&gt;0,$C21/VLOOKUP(Y21,'Masch-Tät'!$A$6:$AG$271,27),IF(VLOOKUP(Y21,'Masch-Tät'!$A$6:$AG$271,28)&lt;&gt;0,$M21/VLOOKUP(Y21,'Masch-Tät'!$A$6:$AG$271,28),0))+0.5,0))</f>
        <v>0</v>
      </c>
      <c r="AF21" s="42">
        <f t="shared" si="10"/>
        <v>0</v>
      </c>
      <c r="AG21" s="35"/>
      <c r="AH21" s="40">
        <f>IF(AG21&lt;&gt;0,VLOOKUP(AG21,'Masch-Tät'!$A$6:$AC$271,2),0)</f>
        <v>0</v>
      </c>
      <c r="AI21" s="35"/>
      <c r="AJ21" s="35"/>
      <c r="AK21" s="42">
        <f>IF(AG21&lt;&gt;0,AM21/VLOOKUP(AG21,'Masch-Tät'!$A$6:$AG$271,25)*(VLOOKUP(AG21,'Masch-Tät'!$A$6:$AG$271,15)+(VLOOKUP(AG21,'Masch-Tät'!$A$6:$AG$271,26)*(Konstanten!$B$7/60))),0)</f>
        <v>0</v>
      </c>
      <c r="AL21" s="42">
        <f t="shared" si="11"/>
        <v>0</v>
      </c>
      <c r="AM21" s="42" t="b">
        <f>IF(AG21&lt;&gt;0,VLOOKUP(AG21,'Masch-Tät'!$A$6:$AG$271,25)*ROUND(IF(VLOOKUP(AG21,'Masch-Tät'!$A$6:$AG$271,27)&lt;&gt;0,$C21/VLOOKUP(AG21,'Masch-Tät'!$A$6:$AG$271,27),IF(VLOOKUP(AG21,'Masch-Tät'!$A$6:$AG$271,28)&lt;&gt;0,$M21/VLOOKUP(AG21,'Masch-Tät'!$A$6:$AG$271,28),0))+0.5,0))</f>
        <v>0</v>
      </c>
      <c r="AN21" s="42">
        <f t="shared" si="12"/>
        <v>0</v>
      </c>
      <c r="AO21" s="35"/>
      <c r="AP21" s="40">
        <f>IF(AO21&lt;&gt;0,VLOOKUP(AO21,'Masch-Tät'!$A$6:$AC$271,2),0)</f>
        <v>0</v>
      </c>
      <c r="AQ21" s="35"/>
      <c r="AR21" s="35"/>
      <c r="AS21" s="42">
        <f>IF(AO21&lt;&gt;0,AU21/VLOOKUP(AO21,'Masch-Tät'!$A$6:$AG$271,25)*(VLOOKUP(AO21,'Masch-Tät'!$A$6:$AG$271,15)+(VLOOKUP(AO21,'Masch-Tät'!$A$6:$AG$271,26)*(Konstanten!$B$7/60))),0)</f>
        <v>0</v>
      </c>
      <c r="AT21" s="42">
        <f t="shared" si="13"/>
        <v>0</v>
      </c>
      <c r="AU21" s="42" t="b">
        <f>IF(AO21&lt;&gt;0,VLOOKUP(AO21,'Masch-Tät'!$A$6:$AG$271,25)*ROUND(IF(VLOOKUP(AO21,'Masch-Tät'!$A$6:$AG$271,27)&lt;&gt;0,$C21/VLOOKUP(AO21,'Masch-Tät'!$A$6:$AG$271,27),IF(VLOOKUP(AO21,'Masch-Tät'!$A$6:$AG$271,28)&lt;&gt;0,$M21/VLOOKUP(AO21,'Masch-Tät'!$A$6:$AG$271,28),0))+0.5,0))</f>
        <v>0</v>
      </c>
      <c r="AV21" s="42">
        <f t="shared" si="14"/>
        <v>0</v>
      </c>
      <c r="AW21" s="35"/>
      <c r="AX21" s="40">
        <f>IF(AW21&lt;&gt;0,VLOOKUP(AW21,'Masch-Tät'!$A$6:$AC$271,2),0)</f>
        <v>0</v>
      </c>
      <c r="AY21" s="35"/>
      <c r="AZ21" s="35"/>
      <c r="BA21" s="42">
        <f>IF(AW21&lt;&gt;0,BC21/VLOOKUP(AW21,'Masch-Tät'!$A$6:$AG$271,25)*(VLOOKUP(AW21,'Masch-Tät'!$A$6:$AG$271,15)+(VLOOKUP(AW21,'Masch-Tät'!$A$6:$AG$271,26)*(Konstanten!$B$7/60))),0)</f>
        <v>0</v>
      </c>
      <c r="BB21" s="42">
        <f t="shared" si="15"/>
        <v>0</v>
      </c>
      <c r="BC21" s="42" t="b">
        <f>IF(AW21&lt;&gt;0,VLOOKUP(AW21,'Masch-Tät'!$A$6:$AG$271,25)*ROUND(IF(VLOOKUP(AW21,'Masch-Tät'!$A$6:$AG$271,27)&lt;&gt;0,$C21/VLOOKUP(AW21,'Masch-Tät'!$A$6:$AG$271,27),IF(VLOOKUP(AW21,'Masch-Tät'!$A$6:$AG$271,28)&lt;&gt;0,$M21/VLOOKUP(AW21,'Masch-Tät'!$A$6:$AG$271,28),0))+0.5,0))</f>
        <v>0</v>
      </c>
      <c r="BD21" s="42">
        <f t="shared" si="16"/>
        <v>0</v>
      </c>
      <c r="BE21" s="35"/>
      <c r="BF21" s="40">
        <f>IF(BE21&lt;&gt;0,VLOOKUP(BE21,'Masch-Tät'!$A$6:$AC$271,2),0)</f>
        <v>0</v>
      </c>
      <c r="BG21" s="35"/>
      <c r="BH21" s="35"/>
      <c r="BI21" s="42">
        <f>IF(BE21&lt;&gt;0,BK21/VLOOKUP(BE21,'Masch-Tät'!$A$6:$AG$271,25)*(VLOOKUP(BE21,'Masch-Tät'!$A$6:$AG$271,15)+(VLOOKUP(BE21,'Masch-Tät'!$A$6:$AG$271,26)*(Konstanten!$B$7/60))),0)</f>
        <v>0</v>
      </c>
      <c r="BJ21" s="42">
        <f t="shared" si="17"/>
        <v>0</v>
      </c>
      <c r="BK21" s="42" t="b">
        <f>IF(BE21&lt;&gt;0,VLOOKUP(BE21,'Masch-Tät'!$A$6:$AG$271,25)*ROUND(IF(VLOOKUP(BE21,'Masch-Tät'!$A$6:$AG$271,27)&lt;&gt;0,$C21/VLOOKUP(BE21,'Masch-Tät'!$A$6:$AG$271,27),IF(VLOOKUP(BE21,'Masch-Tät'!$A$6:$AG$271,28)&lt;&gt;0,$M21/VLOOKUP(BE21,'Masch-Tät'!$A$6:$AG$271,28),0))+0.5,0))</f>
        <v>0</v>
      </c>
      <c r="BL21" s="42">
        <f t="shared" si="18"/>
        <v>0</v>
      </c>
      <c r="BM21" s="35"/>
      <c r="BN21" s="40">
        <f>IF(BM21&lt;&gt;0,VLOOKUP(BM21,'Masch-Tät'!$A$6:$AC$271,2),0)</f>
        <v>0</v>
      </c>
      <c r="BO21" s="35"/>
      <c r="BP21" s="35"/>
      <c r="BQ21" s="42">
        <f>IF(BM21&lt;&gt;0,BS21/VLOOKUP(BM21,'Masch-Tät'!$A$6:$AG$271,25)*(VLOOKUP(BM21,'Masch-Tät'!$A$6:$AG$271,15)+(VLOOKUP(BM21,'Masch-Tät'!$A$6:$AG$271,26)*(Konstanten!$B$7/60))),0)</f>
        <v>0</v>
      </c>
      <c r="BR21" s="42">
        <f t="shared" si="19"/>
        <v>0</v>
      </c>
      <c r="BS21" s="42" t="b">
        <f>IF(BM21&lt;&gt;0,VLOOKUP(BM21,'Masch-Tät'!$A$6:$AG$271,25)*ROUND(IF(VLOOKUP(BM21,'Masch-Tät'!$A$6:$AG$271,27)&lt;&gt;0,$C21/VLOOKUP(BM21,'Masch-Tät'!$A$6:$AG$271,27),IF(VLOOKUP(BM21,'Masch-Tät'!$A$6:$AG$271,28)&lt;&gt;0,$M21/VLOOKUP(BM21,'Masch-Tät'!$A$6:$AG$271,28),0))+0.5,0))</f>
        <v>0</v>
      </c>
      <c r="BT21" s="42">
        <f t="shared" si="20"/>
        <v>0</v>
      </c>
      <c r="BU21" s="35"/>
      <c r="BV21" s="40">
        <f>IF(BU21&lt;&gt;0,VLOOKUP(BU21,'Masch-Tät'!$A$6:$AC$271,2),0)</f>
        <v>0</v>
      </c>
      <c r="BW21" s="35"/>
      <c r="BX21" s="35"/>
      <c r="BY21" s="42">
        <f>IF(BU21&lt;&gt;0,CA21/VLOOKUP(BU21,'Masch-Tät'!$A$6:$AG$271,25)*(VLOOKUP(BU21,'Masch-Tät'!$A$6:$AG$271,15)+(VLOOKUP(BU21,'Masch-Tät'!$A$6:$AG$271,26)*(Konstanten!$B$7/60))),0)</f>
        <v>0</v>
      </c>
      <c r="BZ21" s="42">
        <f t="shared" si="21"/>
        <v>0</v>
      </c>
      <c r="CA21" s="42" t="b">
        <f>IF(BU21&lt;&gt;0,VLOOKUP(BU21,'Masch-Tät'!$A$6:$AG$271,25)*ROUND(IF(VLOOKUP(BU21,'Masch-Tät'!$A$6:$AG$271,27)&lt;&gt;0,$C21/VLOOKUP(BU21,'Masch-Tät'!$A$6:$AG$271,27),IF(VLOOKUP(BU21,'Masch-Tät'!$A$6:$AG$271,28)&lt;&gt;0,$M21/VLOOKUP(BU21,'Masch-Tät'!$A$6:$AG$271,28),0))+0.5,0))</f>
        <v>0</v>
      </c>
      <c r="CB21" s="42">
        <f t="shared" si="22"/>
        <v>0</v>
      </c>
      <c r="CC21" s="35"/>
      <c r="CD21" s="40">
        <f>IF(CC21&lt;&gt;0,VLOOKUP(CC21,'Masch-Tät'!$A$6:$AC$271,2),0)</f>
        <v>0</v>
      </c>
      <c r="CE21" s="35"/>
      <c r="CF21" s="35"/>
      <c r="CG21" s="42">
        <f>IF(CC21&lt;&gt;0,CI21/VLOOKUP(CC21,'Masch-Tät'!$A$6:$AG$271,25)*(VLOOKUP(CC21,'Masch-Tät'!$A$6:$AG$271,15)+(VLOOKUP(CC21,'Masch-Tät'!$A$6:$AG$271,26)*(Konstanten!$B$7/60))),0)</f>
        <v>0</v>
      </c>
      <c r="CH21" s="42">
        <f t="shared" si="23"/>
        <v>0</v>
      </c>
      <c r="CI21" s="42" t="b">
        <f>IF(CC21&lt;&gt;0,VLOOKUP(CC21,'Masch-Tät'!$A$6:$AG$271,25)*ROUND(IF(VLOOKUP(CC21,'Masch-Tät'!$A$6:$AG$271,27)&lt;&gt;0,$C21/VLOOKUP(CC21,'Masch-Tät'!$A$6:$AG$271,27),IF(VLOOKUP(CC21,'Masch-Tät'!$A$6:$AG$271,28)&lt;&gt;0,$M21/VLOOKUP(CC21,'Masch-Tät'!$A$6:$AG$271,28),0))+0.5,0))</f>
        <v>0</v>
      </c>
      <c r="CJ21" s="42">
        <f t="shared" si="24"/>
        <v>0</v>
      </c>
      <c r="CK21" s="35"/>
      <c r="CL21" s="40">
        <f>IF(CK21&lt;&gt;0,VLOOKUP(CK21,'Masch-Tät'!$A$6:$AC$271,2),0)</f>
        <v>0</v>
      </c>
      <c r="CM21" s="35"/>
      <c r="CN21" s="35"/>
      <c r="CO21" s="42">
        <f>IF(CK21&lt;&gt;0,CQ21/VLOOKUP(CK21,'Masch-Tät'!$A$6:$AG$271,25)*(VLOOKUP(CK21,'Masch-Tät'!$A$6:$AG$271,15)+(VLOOKUP(CK21,'Masch-Tät'!$A$6:$AG$271,26)*(Konstanten!$B$7/60))),0)</f>
        <v>0</v>
      </c>
      <c r="CP21" s="42">
        <f t="shared" si="25"/>
        <v>0</v>
      </c>
      <c r="CQ21" s="42" t="b">
        <f>IF(CK21&lt;&gt;0,VLOOKUP(CK21,'Masch-Tät'!$A$6:$AG$271,25)*ROUND(IF(VLOOKUP(CK21,'Masch-Tät'!$A$6:$AG$271,27)&lt;&gt;0,$C21/VLOOKUP(CK21,'Masch-Tät'!$A$6:$AG$271,27),IF(VLOOKUP(CK21,'Masch-Tät'!$A$6:$AG$271,28)&lt;&gt;0,$M21/VLOOKUP(CK21,'Masch-Tät'!$A$6:$AG$271,28),0))+0.5,0))</f>
        <v>0</v>
      </c>
      <c r="CR21" s="42">
        <f t="shared" si="26"/>
        <v>0</v>
      </c>
    </row>
    <row r="22" spans="1:96" ht="12.75">
      <c r="A22" s="35">
        <v>19</v>
      </c>
      <c r="B22" s="65"/>
      <c r="C22" s="36"/>
      <c r="D22" s="44"/>
      <c r="E22" s="37"/>
      <c r="F22" s="50"/>
      <c r="G22" s="54">
        <f>F22-F22*Konstanten!$B$3</f>
        <v>0</v>
      </c>
      <c r="H22" s="38">
        <f t="shared" si="5"/>
      </c>
      <c r="I22" s="39">
        <f t="shared" si="6"/>
        <v>0</v>
      </c>
      <c r="J22" s="57">
        <f t="shared" si="0"/>
      </c>
      <c r="K22" s="45">
        <f t="shared" si="1"/>
        <v>0</v>
      </c>
      <c r="L22" s="38">
        <f t="shared" si="2"/>
        <v>0</v>
      </c>
      <c r="M22" s="40">
        <f t="shared" si="3"/>
        <v>0</v>
      </c>
      <c r="N22" s="49">
        <f>IF(P22&lt;&gt;0,VLOOKUP(P22,Rezepturen!$A$4:$BU$77,3,FALSE)*M22,0)</f>
        <v>0</v>
      </c>
      <c r="O22" s="41">
        <f t="shared" si="4"/>
        <v>0</v>
      </c>
      <c r="P22" s="35"/>
      <c r="Q22" s="35"/>
      <c r="R22" s="40">
        <f>IF(Q22&lt;&gt;0,VLOOKUP(Q22,'Masch-Tät'!$A$6:$AC$271,2),0)</f>
        <v>0</v>
      </c>
      <c r="S22" s="35"/>
      <c r="T22" s="35"/>
      <c r="U22" s="42">
        <f>IF(Q22&lt;&gt;0,W22/VLOOKUP(Q22,'Masch-Tät'!$A$6:$AG$271,25)*(VLOOKUP(Q22,'Masch-Tät'!$A$6:$AG$271,15)+(VLOOKUP(Q22,'Masch-Tät'!$A$6:$AG$271,26)*(Konstanten!$B$7/60))),0)</f>
        <v>0</v>
      </c>
      <c r="V22" s="42">
        <f t="shared" si="7"/>
        <v>0</v>
      </c>
      <c r="W22" s="42" t="b">
        <f>IF(Q22&lt;&gt;0,VLOOKUP(Q22,'Masch-Tät'!$A$6:$AG$271,25)*ROUND(IF(VLOOKUP(Q22,'Masch-Tät'!$A$6:$AG$271,27)&lt;&gt;0,$C22/VLOOKUP(Q22,'Masch-Tät'!$A$6:$AG$271,27),IF(VLOOKUP(Q22,'Masch-Tät'!$A$6:$AG$271,28)&lt;&gt;0,$M22/VLOOKUP(Q22,'Masch-Tät'!$A$6:$AG$271,28),0))+0.5,0))</f>
        <v>0</v>
      </c>
      <c r="X22" s="42">
        <f t="shared" si="8"/>
        <v>0</v>
      </c>
      <c r="Y22" s="35"/>
      <c r="Z22" s="40">
        <f>IF(Y22&lt;&gt;0,VLOOKUP(Y22,'Masch-Tät'!$A$6:$AC$271,2),0)</f>
        <v>0</v>
      </c>
      <c r="AA22" s="35"/>
      <c r="AB22" s="35"/>
      <c r="AC22" s="42">
        <f>IF(Y22&lt;&gt;0,AE22/VLOOKUP(Y22,'Masch-Tät'!$A$6:$AG$271,25)*(VLOOKUP(Y22,'Masch-Tät'!$A$6:$AG$271,15)+(VLOOKUP(Y22,'Masch-Tät'!$A$6:$AG$271,26)*(Konstanten!$B$7/60))),0)</f>
        <v>0</v>
      </c>
      <c r="AD22" s="42">
        <f t="shared" si="9"/>
        <v>0</v>
      </c>
      <c r="AE22" s="42" t="b">
        <f>IF(Y22&lt;&gt;0,VLOOKUP(Y22,'Masch-Tät'!$A$6:$AG$271,25)*ROUND(IF(VLOOKUP(Y22,'Masch-Tät'!$A$6:$AG$271,27)&lt;&gt;0,$C22/VLOOKUP(Y22,'Masch-Tät'!$A$6:$AG$271,27),IF(VLOOKUP(Y22,'Masch-Tät'!$A$6:$AG$271,28)&lt;&gt;0,$M22/VLOOKUP(Y22,'Masch-Tät'!$A$6:$AG$271,28),0))+0.5,0))</f>
        <v>0</v>
      </c>
      <c r="AF22" s="42">
        <f t="shared" si="10"/>
        <v>0</v>
      </c>
      <c r="AG22" s="35"/>
      <c r="AH22" s="40">
        <f>IF(AG22&lt;&gt;0,VLOOKUP(AG22,'Masch-Tät'!$A$6:$AC$271,2),0)</f>
        <v>0</v>
      </c>
      <c r="AI22" s="35"/>
      <c r="AJ22" s="35"/>
      <c r="AK22" s="42">
        <f>IF(AG22&lt;&gt;0,AM22/VLOOKUP(AG22,'Masch-Tät'!$A$6:$AG$271,25)*(VLOOKUP(AG22,'Masch-Tät'!$A$6:$AG$271,15)+(VLOOKUP(AG22,'Masch-Tät'!$A$6:$AG$271,26)*(Konstanten!$B$7/60))),0)</f>
        <v>0</v>
      </c>
      <c r="AL22" s="42">
        <f t="shared" si="11"/>
        <v>0</v>
      </c>
      <c r="AM22" s="42" t="b">
        <f>IF(AG22&lt;&gt;0,VLOOKUP(AG22,'Masch-Tät'!$A$6:$AG$271,25)*ROUND(IF(VLOOKUP(AG22,'Masch-Tät'!$A$6:$AG$271,27)&lt;&gt;0,$C22/VLOOKUP(AG22,'Masch-Tät'!$A$6:$AG$271,27),IF(VLOOKUP(AG22,'Masch-Tät'!$A$6:$AG$271,28)&lt;&gt;0,$M22/VLOOKUP(AG22,'Masch-Tät'!$A$6:$AG$271,28),0))+0.5,0))</f>
        <v>0</v>
      </c>
      <c r="AN22" s="42">
        <f t="shared" si="12"/>
        <v>0</v>
      </c>
      <c r="AO22" s="35"/>
      <c r="AP22" s="40">
        <f>IF(AO22&lt;&gt;0,VLOOKUP(AO22,'Masch-Tät'!$A$6:$AC$271,2),0)</f>
        <v>0</v>
      </c>
      <c r="AQ22" s="35"/>
      <c r="AR22" s="35"/>
      <c r="AS22" s="42">
        <f>IF(AO22&lt;&gt;0,AU22/VLOOKUP(AO22,'Masch-Tät'!$A$6:$AG$271,25)*(VLOOKUP(AO22,'Masch-Tät'!$A$6:$AG$271,15)+(VLOOKUP(AO22,'Masch-Tät'!$A$6:$AG$271,26)*(Konstanten!$B$7/60))),0)</f>
        <v>0</v>
      </c>
      <c r="AT22" s="42">
        <f t="shared" si="13"/>
        <v>0</v>
      </c>
      <c r="AU22" s="42" t="b">
        <f>IF(AO22&lt;&gt;0,VLOOKUP(AO22,'Masch-Tät'!$A$6:$AG$271,25)*ROUND(IF(VLOOKUP(AO22,'Masch-Tät'!$A$6:$AG$271,27)&lt;&gt;0,$C22/VLOOKUP(AO22,'Masch-Tät'!$A$6:$AG$271,27),IF(VLOOKUP(AO22,'Masch-Tät'!$A$6:$AG$271,28)&lt;&gt;0,$M22/VLOOKUP(AO22,'Masch-Tät'!$A$6:$AG$271,28),0))+0.5,0))</f>
        <v>0</v>
      </c>
      <c r="AV22" s="42">
        <f t="shared" si="14"/>
        <v>0</v>
      </c>
      <c r="AW22" s="35"/>
      <c r="AX22" s="40">
        <f>IF(AW22&lt;&gt;0,VLOOKUP(AW22,'Masch-Tät'!$A$6:$AC$271,2),0)</f>
        <v>0</v>
      </c>
      <c r="AY22" s="35"/>
      <c r="AZ22" s="35"/>
      <c r="BA22" s="42">
        <f>IF(AW22&lt;&gt;0,BC22/VLOOKUP(AW22,'Masch-Tät'!$A$6:$AG$271,25)*(VLOOKUP(AW22,'Masch-Tät'!$A$6:$AG$271,15)+(VLOOKUP(AW22,'Masch-Tät'!$A$6:$AG$271,26)*(Konstanten!$B$7/60))),0)</f>
        <v>0</v>
      </c>
      <c r="BB22" s="42">
        <f t="shared" si="15"/>
        <v>0</v>
      </c>
      <c r="BC22" s="42" t="b">
        <f>IF(AW22&lt;&gt;0,VLOOKUP(AW22,'Masch-Tät'!$A$6:$AG$271,25)*ROUND(IF(VLOOKUP(AW22,'Masch-Tät'!$A$6:$AG$271,27)&lt;&gt;0,$C22/VLOOKUP(AW22,'Masch-Tät'!$A$6:$AG$271,27),IF(VLOOKUP(AW22,'Masch-Tät'!$A$6:$AG$271,28)&lt;&gt;0,$M22/VLOOKUP(AW22,'Masch-Tät'!$A$6:$AG$271,28),0))+0.5,0))</f>
        <v>0</v>
      </c>
      <c r="BD22" s="42">
        <f t="shared" si="16"/>
        <v>0</v>
      </c>
      <c r="BE22" s="35"/>
      <c r="BF22" s="40">
        <f>IF(BE22&lt;&gt;0,VLOOKUP(BE22,'Masch-Tät'!$A$6:$AC$271,2),0)</f>
        <v>0</v>
      </c>
      <c r="BG22" s="35"/>
      <c r="BH22" s="35"/>
      <c r="BI22" s="42">
        <f>IF(BE22&lt;&gt;0,BK22/VLOOKUP(BE22,'Masch-Tät'!$A$6:$AG$271,25)*(VLOOKUP(BE22,'Masch-Tät'!$A$6:$AG$271,15)+(VLOOKUP(BE22,'Masch-Tät'!$A$6:$AG$271,26)*(Konstanten!$B$7/60))),0)</f>
        <v>0</v>
      </c>
      <c r="BJ22" s="42">
        <f t="shared" si="17"/>
        <v>0</v>
      </c>
      <c r="BK22" s="42" t="b">
        <f>IF(BE22&lt;&gt;0,VLOOKUP(BE22,'Masch-Tät'!$A$6:$AG$271,25)*ROUND(IF(VLOOKUP(BE22,'Masch-Tät'!$A$6:$AG$271,27)&lt;&gt;0,$C22/VLOOKUP(BE22,'Masch-Tät'!$A$6:$AG$271,27),IF(VLOOKUP(BE22,'Masch-Tät'!$A$6:$AG$271,28)&lt;&gt;0,$M22/VLOOKUP(BE22,'Masch-Tät'!$A$6:$AG$271,28),0))+0.5,0))</f>
        <v>0</v>
      </c>
      <c r="BL22" s="42">
        <f t="shared" si="18"/>
        <v>0</v>
      </c>
      <c r="BM22" s="35"/>
      <c r="BN22" s="40">
        <f>IF(BM22&lt;&gt;0,VLOOKUP(BM22,'Masch-Tät'!$A$6:$AC$271,2),0)</f>
        <v>0</v>
      </c>
      <c r="BO22" s="35"/>
      <c r="BP22" s="35"/>
      <c r="BQ22" s="42">
        <f>IF(BM22&lt;&gt;0,BS22/VLOOKUP(BM22,'Masch-Tät'!$A$6:$AG$271,25)*(VLOOKUP(BM22,'Masch-Tät'!$A$6:$AG$271,15)+(VLOOKUP(BM22,'Masch-Tät'!$A$6:$AG$271,26)*(Konstanten!$B$7/60))),0)</f>
        <v>0</v>
      </c>
      <c r="BR22" s="42">
        <f t="shared" si="19"/>
        <v>0</v>
      </c>
      <c r="BS22" s="42" t="b">
        <f>IF(BM22&lt;&gt;0,VLOOKUP(BM22,'Masch-Tät'!$A$6:$AG$271,25)*ROUND(IF(VLOOKUP(BM22,'Masch-Tät'!$A$6:$AG$271,27)&lt;&gt;0,$C22/VLOOKUP(BM22,'Masch-Tät'!$A$6:$AG$271,27),IF(VLOOKUP(BM22,'Masch-Tät'!$A$6:$AG$271,28)&lt;&gt;0,$M22/VLOOKUP(BM22,'Masch-Tät'!$A$6:$AG$271,28),0))+0.5,0))</f>
        <v>0</v>
      </c>
      <c r="BT22" s="42">
        <f t="shared" si="20"/>
        <v>0</v>
      </c>
      <c r="BU22" s="35"/>
      <c r="BV22" s="40">
        <f>IF(BU22&lt;&gt;0,VLOOKUP(BU22,'Masch-Tät'!$A$6:$AC$271,2),0)</f>
        <v>0</v>
      </c>
      <c r="BW22" s="35"/>
      <c r="BX22" s="35"/>
      <c r="BY22" s="42">
        <f>IF(BU22&lt;&gt;0,CA22/VLOOKUP(BU22,'Masch-Tät'!$A$6:$AG$271,25)*(VLOOKUP(BU22,'Masch-Tät'!$A$6:$AG$271,15)+(VLOOKUP(BU22,'Masch-Tät'!$A$6:$AG$271,26)*(Konstanten!$B$7/60))),0)</f>
        <v>0</v>
      </c>
      <c r="BZ22" s="42">
        <f t="shared" si="21"/>
        <v>0</v>
      </c>
      <c r="CA22" s="42" t="b">
        <f>IF(BU22&lt;&gt;0,VLOOKUP(BU22,'Masch-Tät'!$A$6:$AG$271,25)*ROUND(IF(VLOOKUP(BU22,'Masch-Tät'!$A$6:$AG$271,27)&lt;&gt;0,$C22/VLOOKUP(BU22,'Masch-Tät'!$A$6:$AG$271,27),IF(VLOOKUP(BU22,'Masch-Tät'!$A$6:$AG$271,28)&lt;&gt;0,$M22/VLOOKUP(BU22,'Masch-Tät'!$A$6:$AG$271,28),0))+0.5,0))</f>
        <v>0</v>
      </c>
      <c r="CB22" s="42">
        <f t="shared" si="22"/>
        <v>0</v>
      </c>
      <c r="CC22" s="35"/>
      <c r="CD22" s="40">
        <f>IF(CC22&lt;&gt;0,VLOOKUP(CC22,'Masch-Tät'!$A$6:$AC$271,2),0)</f>
        <v>0</v>
      </c>
      <c r="CE22" s="35"/>
      <c r="CF22" s="35"/>
      <c r="CG22" s="42">
        <f>IF(CC22&lt;&gt;0,CI22/VLOOKUP(CC22,'Masch-Tät'!$A$6:$AG$271,25)*(VLOOKUP(CC22,'Masch-Tät'!$A$6:$AG$271,15)+(VLOOKUP(CC22,'Masch-Tät'!$A$6:$AG$271,26)*(Konstanten!$B$7/60))),0)</f>
        <v>0</v>
      </c>
      <c r="CH22" s="42">
        <f t="shared" si="23"/>
        <v>0</v>
      </c>
      <c r="CI22" s="42" t="b">
        <f>IF(CC22&lt;&gt;0,VLOOKUP(CC22,'Masch-Tät'!$A$6:$AG$271,25)*ROUND(IF(VLOOKUP(CC22,'Masch-Tät'!$A$6:$AG$271,27)&lt;&gt;0,$C22/VLOOKUP(CC22,'Masch-Tät'!$A$6:$AG$271,27),IF(VLOOKUP(CC22,'Masch-Tät'!$A$6:$AG$271,28)&lt;&gt;0,$M22/VLOOKUP(CC22,'Masch-Tät'!$A$6:$AG$271,28),0))+0.5,0))</f>
        <v>0</v>
      </c>
      <c r="CJ22" s="42">
        <f t="shared" si="24"/>
        <v>0</v>
      </c>
      <c r="CK22" s="35"/>
      <c r="CL22" s="40">
        <f>IF(CK22&lt;&gt;0,VLOOKUP(CK22,'Masch-Tät'!$A$6:$AC$271,2),0)</f>
        <v>0</v>
      </c>
      <c r="CM22" s="35"/>
      <c r="CN22" s="35"/>
      <c r="CO22" s="42">
        <f>IF(CK22&lt;&gt;0,CQ22/VLOOKUP(CK22,'Masch-Tät'!$A$6:$AG$271,25)*(VLOOKUP(CK22,'Masch-Tät'!$A$6:$AG$271,15)+(VLOOKUP(CK22,'Masch-Tät'!$A$6:$AG$271,26)*(Konstanten!$B$7/60))),0)</f>
        <v>0</v>
      </c>
      <c r="CP22" s="42">
        <f t="shared" si="25"/>
        <v>0</v>
      </c>
      <c r="CQ22" s="42" t="b">
        <f>IF(CK22&lt;&gt;0,VLOOKUP(CK22,'Masch-Tät'!$A$6:$AG$271,25)*ROUND(IF(VLOOKUP(CK22,'Masch-Tät'!$A$6:$AG$271,27)&lt;&gt;0,$C22/VLOOKUP(CK22,'Masch-Tät'!$A$6:$AG$271,27),IF(VLOOKUP(CK22,'Masch-Tät'!$A$6:$AG$271,28)&lt;&gt;0,$M22/VLOOKUP(CK22,'Masch-Tät'!$A$6:$AG$271,28),0))+0.5,0))</f>
        <v>0</v>
      </c>
      <c r="CR22" s="42">
        <f t="shared" si="26"/>
        <v>0</v>
      </c>
    </row>
    <row r="23" spans="1:96" ht="12.75">
      <c r="A23" s="35">
        <v>20</v>
      </c>
      <c r="B23" s="70" t="s">
        <v>171</v>
      </c>
      <c r="C23" s="36">
        <v>100</v>
      </c>
      <c r="D23" s="71">
        <v>0.0157</v>
      </c>
      <c r="E23" s="37">
        <v>0.04</v>
      </c>
      <c r="F23" s="50">
        <v>0.75</v>
      </c>
      <c r="G23" s="54">
        <f>F23-F23*Konstanten!$B$3</f>
        <v>0.6975</v>
      </c>
      <c r="H23" s="38">
        <f t="shared" si="5"/>
        <v>48.65684999999999</v>
      </c>
      <c r="I23" s="39">
        <f t="shared" si="6"/>
        <v>0.4865684999999999</v>
      </c>
      <c r="J23" s="57">
        <f t="shared" si="0"/>
        <v>0.737589247311828</v>
      </c>
      <c r="K23" s="45">
        <f t="shared" si="1"/>
        <v>0.18303149999999999</v>
      </c>
      <c r="L23" s="38">
        <f t="shared" si="2"/>
        <v>18.30315</v>
      </c>
      <c r="M23" s="40">
        <f t="shared" si="3"/>
        <v>1.5699999999999998</v>
      </c>
      <c r="N23" s="49">
        <f>IF(P23&lt;&gt;0,VLOOKUP(P23,Rezepturen!$A$4:$BU$77,3,FALSE)*M23,0)</f>
        <v>4.30315</v>
      </c>
      <c r="O23" s="41">
        <f t="shared" si="4"/>
        <v>0.06169390681003584</v>
      </c>
      <c r="P23" s="35">
        <v>20</v>
      </c>
      <c r="Q23" s="35">
        <v>15</v>
      </c>
      <c r="R23" s="40" t="str">
        <f>IF(Q23&lt;&gt;0,VLOOKUP(Q23,'Masch-Tät'!$A$6:$AC$271,2),0)</f>
        <v>Aufdressieren Baissermasse</v>
      </c>
      <c r="S23" s="35"/>
      <c r="T23" s="35">
        <v>0.2</v>
      </c>
      <c r="U23" s="42">
        <f>IF(Q23&lt;&gt;0,W23/VLOOKUP(Q23,'Masch-Tät'!$A$6:$AG$271,25)*(VLOOKUP(Q23,'Masch-Tät'!$A$6:$AG$271,15)+(VLOOKUP(Q23,'Masch-Tät'!$A$6:$AG$271,26)*(Konstanten!$B$7/60))),0)</f>
        <v>0.4</v>
      </c>
      <c r="V23" s="42">
        <f t="shared" si="7"/>
        <v>8</v>
      </c>
      <c r="W23" s="42">
        <f>IF(Q23&lt;&gt;0,VLOOKUP(Q23,'Masch-Tät'!$A$6:$AG$271,25)*ROUND(IF(VLOOKUP(Q23,'Masch-Tät'!$A$6:$AG$271,27)&lt;&gt;0,$C23/VLOOKUP(Q23,'Masch-Tät'!$A$6:$AG$271,27),IF(VLOOKUP(Q23,'Masch-Tät'!$A$6:$AG$271,28)&lt;&gt;0,$M23/VLOOKUP(Q23,'Masch-Tät'!$A$6:$AG$271,28),0))+0.5,0))</f>
        <v>6</v>
      </c>
      <c r="X23" s="42">
        <f t="shared" si="8"/>
        <v>14</v>
      </c>
      <c r="Y23" s="35"/>
      <c r="Z23" s="40">
        <f>IF(Y23&lt;&gt;0,VLOOKUP(Y23,'Masch-Tät'!$A$6:$AC$271,2),0)</f>
        <v>0</v>
      </c>
      <c r="AA23" s="35"/>
      <c r="AB23" s="35"/>
      <c r="AC23" s="42">
        <f>IF(Y23&lt;&gt;0,AE23/VLOOKUP(Y23,'Masch-Tät'!$A$6:$AG$271,25)*(VLOOKUP(Y23,'Masch-Tät'!$A$6:$AG$271,15)+(VLOOKUP(Y23,'Masch-Tät'!$A$6:$AG$271,26)*(Konstanten!$B$7/60))),0)</f>
        <v>0</v>
      </c>
      <c r="AD23" s="42">
        <f t="shared" si="9"/>
        <v>0</v>
      </c>
      <c r="AE23" s="42" t="b">
        <f>IF(Y23&lt;&gt;0,VLOOKUP(Y23,'Masch-Tät'!$A$6:$AG$271,25)*ROUND(IF(VLOOKUP(Y23,'Masch-Tät'!$A$6:$AG$271,27)&lt;&gt;0,$C23/VLOOKUP(Y23,'Masch-Tät'!$A$6:$AG$271,27),IF(VLOOKUP(Y23,'Masch-Tät'!$A$6:$AG$271,28)&lt;&gt;0,$M23/VLOOKUP(Y23,'Masch-Tät'!$A$6:$AG$271,28),0))+0.5,0))</f>
        <v>0</v>
      </c>
      <c r="AF23" s="42">
        <f t="shared" si="10"/>
        <v>0</v>
      </c>
      <c r="AG23" s="35"/>
      <c r="AH23" s="40">
        <f>IF(AG23&lt;&gt;0,VLOOKUP(AG23,'Masch-Tät'!$A$6:$AC$271,2),0)</f>
        <v>0</v>
      </c>
      <c r="AI23" s="35"/>
      <c r="AJ23" s="35"/>
      <c r="AK23" s="42">
        <f>IF(AG23&lt;&gt;0,AM23/VLOOKUP(AG23,'Masch-Tät'!$A$6:$AG$271,25)*(VLOOKUP(AG23,'Masch-Tät'!$A$6:$AG$271,15)+(VLOOKUP(AG23,'Masch-Tät'!$A$6:$AG$271,26)*(Konstanten!$B$7/60))),0)</f>
        <v>0</v>
      </c>
      <c r="AL23" s="42">
        <f t="shared" si="11"/>
        <v>0</v>
      </c>
      <c r="AM23" s="42" t="b">
        <f>IF(AG23&lt;&gt;0,VLOOKUP(AG23,'Masch-Tät'!$A$6:$AG$271,25)*ROUND(IF(VLOOKUP(AG23,'Masch-Tät'!$A$6:$AG$271,27)&lt;&gt;0,$C23/VLOOKUP(AG23,'Masch-Tät'!$A$6:$AG$271,27),IF(VLOOKUP(AG23,'Masch-Tät'!$A$6:$AG$271,28)&lt;&gt;0,$M23/VLOOKUP(AG23,'Masch-Tät'!$A$6:$AG$271,28),0))+0.5,0))</f>
        <v>0</v>
      </c>
      <c r="AN23" s="42">
        <f t="shared" si="12"/>
        <v>0</v>
      </c>
      <c r="AO23" s="35"/>
      <c r="AP23" s="40">
        <f>IF(AO23&lt;&gt;0,VLOOKUP(AO23,'Masch-Tät'!$A$6:$AC$271,2),0)</f>
        <v>0</v>
      </c>
      <c r="AQ23" s="35"/>
      <c r="AR23" s="35"/>
      <c r="AS23" s="42">
        <f>IF(AO23&lt;&gt;0,AU23/VLOOKUP(AO23,'Masch-Tät'!$A$6:$AG$271,25)*(VLOOKUP(AO23,'Masch-Tät'!$A$6:$AG$271,15)+(VLOOKUP(AO23,'Masch-Tät'!$A$6:$AG$271,26)*(Konstanten!$B$7/60))),0)</f>
        <v>0</v>
      </c>
      <c r="AT23" s="42">
        <f t="shared" si="13"/>
        <v>0</v>
      </c>
      <c r="AU23" s="42" t="b">
        <f>IF(AO23&lt;&gt;0,VLOOKUP(AO23,'Masch-Tät'!$A$6:$AG$271,25)*ROUND(IF(VLOOKUP(AO23,'Masch-Tät'!$A$6:$AG$271,27)&lt;&gt;0,$C23/VLOOKUP(AO23,'Masch-Tät'!$A$6:$AG$271,27),IF(VLOOKUP(AO23,'Masch-Tät'!$A$6:$AG$271,28)&lt;&gt;0,$M23/VLOOKUP(AO23,'Masch-Tät'!$A$6:$AG$271,28),0))+0.5,0))</f>
        <v>0</v>
      </c>
      <c r="AV23" s="42">
        <f t="shared" si="14"/>
        <v>0</v>
      </c>
      <c r="AW23" s="35"/>
      <c r="AX23" s="40">
        <f>IF(AW23&lt;&gt;0,VLOOKUP(AW23,'Masch-Tät'!$A$6:$AC$271,2),0)</f>
        <v>0</v>
      </c>
      <c r="AY23" s="35"/>
      <c r="AZ23" s="35"/>
      <c r="BA23" s="42">
        <f>IF(AW23&lt;&gt;0,BC23/VLOOKUP(AW23,'Masch-Tät'!$A$6:$AG$271,25)*(VLOOKUP(AW23,'Masch-Tät'!$A$6:$AG$271,15)+(VLOOKUP(AW23,'Masch-Tät'!$A$6:$AG$271,26)*(Konstanten!$B$7/60))),0)</f>
        <v>0</v>
      </c>
      <c r="BB23" s="42">
        <f t="shared" si="15"/>
        <v>0</v>
      </c>
      <c r="BC23" s="42" t="b">
        <f>IF(AW23&lt;&gt;0,VLOOKUP(AW23,'Masch-Tät'!$A$6:$AG$271,25)*ROUND(IF(VLOOKUP(AW23,'Masch-Tät'!$A$6:$AG$271,27)&lt;&gt;0,$C23/VLOOKUP(AW23,'Masch-Tät'!$A$6:$AG$271,27),IF(VLOOKUP(AW23,'Masch-Tät'!$A$6:$AG$271,28)&lt;&gt;0,$M23/VLOOKUP(AW23,'Masch-Tät'!$A$6:$AG$271,28),0))+0.5,0))</f>
        <v>0</v>
      </c>
      <c r="BD23" s="42">
        <f t="shared" si="16"/>
        <v>0</v>
      </c>
      <c r="BE23" s="35"/>
      <c r="BF23" s="40">
        <f>IF(BE23&lt;&gt;0,VLOOKUP(BE23,'Masch-Tät'!$A$6:$AC$271,2),0)</f>
        <v>0</v>
      </c>
      <c r="BG23" s="35"/>
      <c r="BH23" s="35"/>
      <c r="BI23" s="42">
        <f>IF(BE23&lt;&gt;0,BK23/VLOOKUP(BE23,'Masch-Tät'!$A$6:$AG$271,25)*(VLOOKUP(BE23,'Masch-Tät'!$A$6:$AG$271,15)+(VLOOKUP(BE23,'Masch-Tät'!$A$6:$AG$271,26)*(Konstanten!$B$7/60))),0)</f>
        <v>0</v>
      </c>
      <c r="BJ23" s="42">
        <f t="shared" si="17"/>
        <v>0</v>
      </c>
      <c r="BK23" s="42" t="b">
        <f>IF(BE23&lt;&gt;0,VLOOKUP(BE23,'Masch-Tät'!$A$6:$AG$271,25)*ROUND(IF(VLOOKUP(BE23,'Masch-Tät'!$A$6:$AG$271,27)&lt;&gt;0,$C23/VLOOKUP(BE23,'Masch-Tät'!$A$6:$AG$271,27),IF(VLOOKUP(BE23,'Masch-Tät'!$A$6:$AG$271,28)&lt;&gt;0,$M23/VLOOKUP(BE23,'Masch-Tät'!$A$6:$AG$271,28),0))+0.5,0))</f>
        <v>0</v>
      </c>
      <c r="BL23" s="42">
        <f t="shared" si="18"/>
        <v>0</v>
      </c>
      <c r="BM23" s="35"/>
      <c r="BN23" s="40">
        <f>IF(BM23&lt;&gt;0,VLOOKUP(BM23,'Masch-Tät'!$A$6:$AC$271,2),0)</f>
        <v>0</v>
      </c>
      <c r="BO23" s="35"/>
      <c r="BP23" s="35"/>
      <c r="BQ23" s="42">
        <f>IF(BM23&lt;&gt;0,BS23/VLOOKUP(BM23,'Masch-Tät'!$A$6:$AG$271,25)*(VLOOKUP(BM23,'Masch-Tät'!$A$6:$AG$271,15)+(VLOOKUP(BM23,'Masch-Tät'!$A$6:$AG$271,26)*(Konstanten!$B$7/60))),0)</f>
        <v>0</v>
      </c>
      <c r="BR23" s="42">
        <f t="shared" si="19"/>
        <v>0</v>
      </c>
      <c r="BS23" s="42" t="b">
        <f>IF(BM23&lt;&gt;0,VLOOKUP(BM23,'Masch-Tät'!$A$6:$AG$271,25)*ROUND(IF(VLOOKUP(BM23,'Masch-Tät'!$A$6:$AG$271,27)&lt;&gt;0,$C23/VLOOKUP(BM23,'Masch-Tät'!$A$6:$AG$271,27),IF(VLOOKUP(BM23,'Masch-Tät'!$A$6:$AG$271,28)&lt;&gt;0,$M23/VLOOKUP(BM23,'Masch-Tät'!$A$6:$AG$271,28),0))+0.5,0))</f>
        <v>0</v>
      </c>
      <c r="BT23" s="42">
        <f t="shared" si="20"/>
        <v>0</v>
      </c>
      <c r="BU23" s="35"/>
      <c r="BV23" s="40">
        <f>IF(BU23&lt;&gt;0,VLOOKUP(BU23,'Masch-Tät'!$A$6:$AC$271,2),0)</f>
        <v>0</v>
      </c>
      <c r="BW23" s="35"/>
      <c r="BX23" s="35"/>
      <c r="BY23" s="42">
        <f>IF(BU23&lt;&gt;0,CA23/VLOOKUP(BU23,'Masch-Tät'!$A$6:$AG$271,25)*(VLOOKUP(BU23,'Masch-Tät'!$A$6:$AG$271,15)+(VLOOKUP(BU23,'Masch-Tät'!$A$6:$AG$271,26)*(Konstanten!$B$7/60))),0)</f>
        <v>0</v>
      </c>
      <c r="BZ23" s="42">
        <f t="shared" si="21"/>
        <v>0</v>
      </c>
      <c r="CA23" s="42" t="b">
        <f>IF(BU23&lt;&gt;0,VLOOKUP(BU23,'Masch-Tät'!$A$6:$AG$271,25)*ROUND(IF(VLOOKUP(BU23,'Masch-Tät'!$A$6:$AG$271,27)&lt;&gt;0,$C23/VLOOKUP(BU23,'Masch-Tät'!$A$6:$AG$271,27),IF(VLOOKUP(BU23,'Masch-Tät'!$A$6:$AG$271,28)&lt;&gt;0,$M23/VLOOKUP(BU23,'Masch-Tät'!$A$6:$AG$271,28),0))+0.5,0))</f>
        <v>0</v>
      </c>
      <c r="CB23" s="42">
        <f t="shared" si="22"/>
        <v>0</v>
      </c>
      <c r="CC23" s="35"/>
      <c r="CD23" s="40">
        <f>IF(CC23&lt;&gt;0,VLOOKUP(CC23,'Masch-Tät'!$A$6:$AC$271,2),0)</f>
        <v>0</v>
      </c>
      <c r="CE23" s="35"/>
      <c r="CF23" s="35"/>
      <c r="CG23" s="42">
        <f>IF(CC23&lt;&gt;0,CI23/VLOOKUP(CC23,'Masch-Tät'!$A$6:$AG$271,25)*(VLOOKUP(CC23,'Masch-Tät'!$A$6:$AG$271,15)+(VLOOKUP(CC23,'Masch-Tät'!$A$6:$AG$271,26)*(Konstanten!$B$7/60))),0)</f>
        <v>0</v>
      </c>
      <c r="CH23" s="42">
        <f t="shared" si="23"/>
        <v>0</v>
      </c>
      <c r="CI23" s="42" t="b">
        <f>IF(CC23&lt;&gt;0,VLOOKUP(CC23,'Masch-Tät'!$A$6:$AG$271,25)*ROUND(IF(VLOOKUP(CC23,'Masch-Tät'!$A$6:$AG$271,27)&lt;&gt;0,$C23/VLOOKUP(CC23,'Masch-Tät'!$A$6:$AG$271,27),IF(VLOOKUP(CC23,'Masch-Tät'!$A$6:$AG$271,28)&lt;&gt;0,$M23/VLOOKUP(CC23,'Masch-Tät'!$A$6:$AG$271,28),0))+0.5,0))</f>
        <v>0</v>
      </c>
      <c r="CJ23" s="42">
        <f t="shared" si="24"/>
        <v>0</v>
      </c>
      <c r="CK23" s="35"/>
      <c r="CL23" s="40">
        <f>IF(CK23&lt;&gt;0,VLOOKUP(CK23,'Masch-Tät'!$A$6:$AC$271,2),0)</f>
        <v>0</v>
      </c>
      <c r="CM23" s="35"/>
      <c r="CN23" s="35"/>
      <c r="CO23" s="42">
        <f>IF(CK23&lt;&gt;0,CQ23/VLOOKUP(CK23,'Masch-Tät'!$A$6:$AG$271,25)*(VLOOKUP(CK23,'Masch-Tät'!$A$6:$AG$271,15)+(VLOOKUP(CK23,'Masch-Tät'!$A$6:$AG$271,26)*(Konstanten!$B$7/60))),0)</f>
        <v>0</v>
      </c>
      <c r="CP23" s="42">
        <f t="shared" si="25"/>
        <v>0</v>
      </c>
      <c r="CQ23" s="42" t="b">
        <f>IF(CK23&lt;&gt;0,VLOOKUP(CK23,'Masch-Tät'!$A$6:$AG$271,25)*ROUND(IF(VLOOKUP(CK23,'Masch-Tät'!$A$6:$AG$271,27)&lt;&gt;0,$C23/VLOOKUP(CK23,'Masch-Tät'!$A$6:$AG$271,27),IF(VLOOKUP(CK23,'Masch-Tät'!$A$6:$AG$271,28)&lt;&gt;0,$M23/VLOOKUP(CK23,'Masch-Tät'!$A$6:$AG$271,28),0))+0.5,0))</f>
        <v>0</v>
      </c>
      <c r="CR23" s="42">
        <f t="shared" si="26"/>
        <v>0</v>
      </c>
    </row>
    <row r="24" spans="1:96" ht="12.75">
      <c r="A24" s="35">
        <v>21</v>
      </c>
      <c r="B24" s="65"/>
      <c r="C24" s="36"/>
      <c r="D24" s="44"/>
      <c r="E24" s="37"/>
      <c r="F24" s="50"/>
      <c r="G24" s="54">
        <f>F24-F24*Konstanten!$B$3</f>
        <v>0</v>
      </c>
      <c r="H24" s="38">
        <f t="shared" si="5"/>
      </c>
      <c r="I24" s="39">
        <f t="shared" si="6"/>
        <v>0</v>
      </c>
      <c r="J24" s="57">
        <f t="shared" si="0"/>
      </c>
      <c r="K24" s="45">
        <f t="shared" si="1"/>
        <v>0</v>
      </c>
      <c r="L24" s="38">
        <f t="shared" si="2"/>
        <v>0</v>
      </c>
      <c r="M24" s="40">
        <f t="shared" si="3"/>
        <v>0</v>
      </c>
      <c r="N24" s="49">
        <f>IF(P24&lt;&gt;0,VLOOKUP(P24,Rezepturen!$A$4:$BU$77,3,FALSE)*M24,0)</f>
        <v>0</v>
      </c>
      <c r="O24" s="41">
        <f t="shared" si="4"/>
        <v>0</v>
      </c>
      <c r="P24" s="35"/>
      <c r="Q24" s="35"/>
      <c r="R24" s="40">
        <f>IF(Q24&lt;&gt;0,VLOOKUP(Q24,'Masch-Tät'!$A$6:$AC$271,2),0)</f>
        <v>0</v>
      </c>
      <c r="S24" s="35"/>
      <c r="T24" s="35"/>
      <c r="U24" s="42">
        <f>IF(Q24&lt;&gt;0,W24/VLOOKUP(Q24,'Masch-Tät'!$A$6:$AG$271,25)*(VLOOKUP(Q24,'Masch-Tät'!$A$6:$AG$271,15)+(VLOOKUP(Q24,'Masch-Tät'!$A$6:$AG$271,26)*(Konstanten!$B$7/60))),0)</f>
        <v>0</v>
      </c>
      <c r="V24" s="42">
        <f t="shared" si="7"/>
        <v>0</v>
      </c>
      <c r="W24" s="42" t="b">
        <f>IF(Q24&lt;&gt;0,VLOOKUP(Q24,'Masch-Tät'!$A$6:$AG$271,25)*ROUND(IF(VLOOKUP(Q24,'Masch-Tät'!$A$6:$AG$271,27)&lt;&gt;0,$C24/VLOOKUP(Q24,'Masch-Tät'!$A$6:$AG$271,27),IF(VLOOKUP(Q24,'Masch-Tät'!$A$6:$AG$271,28)&lt;&gt;0,$M24/VLOOKUP(Q24,'Masch-Tät'!$A$6:$AG$271,28),0))+0.5,0))</f>
        <v>0</v>
      </c>
      <c r="X24" s="42">
        <f t="shared" si="8"/>
        <v>0</v>
      </c>
      <c r="Y24" s="35"/>
      <c r="Z24" s="40">
        <f>IF(Y24&lt;&gt;0,VLOOKUP(Y24,'Masch-Tät'!$A$6:$AC$271,2),0)</f>
        <v>0</v>
      </c>
      <c r="AA24" s="35"/>
      <c r="AB24" s="35"/>
      <c r="AC24" s="42">
        <f>IF(Y24&lt;&gt;0,AE24/VLOOKUP(Y24,'Masch-Tät'!$A$6:$AG$271,25)*(VLOOKUP(Y24,'Masch-Tät'!$A$6:$AG$271,15)+(VLOOKUP(Y24,'Masch-Tät'!$A$6:$AG$271,26)*(Konstanten!$B$7/60))),0)</f>
        <v>0</v>
      </c>
      <c r="AD24" s="42">
        <f t="shared" si="9"/>
        <v>0</v>
      </c>
      <c r="AE24" s="42" t="b">
        <f>IF(Y24&lt;&gt;0,VLOOKUP(Y24,'Masch-Tät'!$A$6:$AG$271,25)*ROUND(IF(VLOOKUP(Y24,'Masch-Tät'!$A$6:$AG$271,27)&lt;&gt;0,$C24/VLOOKUP(Y24,'Masch-Tät'!$A$6:$AG$271,27),IF(VLOOKUP(Y24,'Masch-Tät'!$A$6:$AG$271,28)&lt;&gt;0,$M24/VLOOKUP(Y24,'Masch-Tät'!$A$6:$AG$271,28),0))+0.5,0))</f>
        <v>0</v>
      </c>
      <c r="AF24" s="42">
        <f t="shared" si="10"/>
        <v>0</v>
      </c>
      <c r="AG24" s="35"/>
      <c r="AH24" s="40">
        <f>IF(AG24&lt;&gt;0,VLOOKUP(AG24,'Masch-Tät'!$A$6:$AC$271,2),0)</f>
        <v>0</v>
      </c>
      <c r="AI24" s="35"/>
      <c r="AJ24" s="35"/>
      <c r="AK24" s="42">
        <f>IF(AG24&lt;&gt;0,AM24/VLOOKUP(AG24,'Masch-Tät'!$A$6:$AG$271,25)*(VLOOKUP(AG24,'Masch-Tät'!$A$6:$AG$271,15)+(VLOOKUP(AG24,'Masch-Tät'!$A$6:$AG$271,26)*(Konstanten!$B$7/60))),0)</f>
        <v>0</v>
      </c>
      <c r="AL24" s="42">
        <f t="shared" si="11"/>
        <v>0</v>
      </c>
      <c r="AM24" s="42" t="b">
        <f>IF(AG24&lt;&gt;0,VLOOKUP(AG24,'Masch-Tät'!$A$6:$AG$271,25)*ROUND(IF(VLOOKUP(AG24,'Masch-Tät'!$A$6:$AG$271,27)&lt;&gt;0,$C24/VLOOKUP(AG24,'Masch-Tät'!$A$6:$AG$271,27),IF(VLOOKUP(AG24,'Masch-Tät'!$A$6:$AG$271,28)&lt;&gt;0,$M24/VLOOKUP(AG24,'Masch-Tät'!$A$6:$AG$271,28),0))+0.5,0))</f>
        <v>0</v>
      </c>
      <c r="AN24" s="42">
        <f t="shared" si="12"/>
        <v>0</v>
      </c>
      <c r="AO24" s="35"/>
      <c r="AP24" s="40">
        <f>IF(AO24&lt;&gt;0,VLOOKUP(AO24,'Masch-Tät'!$A$6:$AC$271,2),0)</f>
        <v>0</v>
      </c>
      <c r="AQ24" s="35"/>
      <c r="AR24" s="35"/>
      <c r="AS24" s="42">
        <f>IF(AO24&lt;&gt;0,AU24/VLOOKUP(AO24,'Masch-Tät'!$A$6:$AG$271,25)*(VLOOKUP(AO24,'Masch-Tät'!$A$6:$AG$271,15)+(VLOOKUP(AO24,'Masch-Tät'!$A$6:$AG$271,26)*(Konstanten!$B$7/60))),0)</f>
        <v>0</v>
      </c>
      <c r="AT24" s="42">
        <f t="shared" si="13"/>
        <v>0</v>
      </c>
      <c r="AU24" s="42" t="b">
        <f>IF(AO24&lt;&gt;0,VLOOKUP(AO24,'Masch-Tät'!$A$6:$AG$271,25)*ROUND(IF(VLOOKUP(AO24,'Masch-Tät'!$A$6:$AG$271,27)&lt;&gt;0,$C24/VLOOKUP(AO24,'Masch-Tät'!$A$6:$AG$271,27),IF(VLOOKUP(AO24,'Masch-Tät'!$A$6:$AG$271,28)&lt;&gt;0,$M24/VLOOKUP(AO24,'Masch-Tät'!$A$6:$AG$271,28),0))+0.5,0))</f>
        <v>0</v>
      </c>
      <c r="AV24" s="42">
        <f t="shared" si="14"/>
        <v>0</v>
      </c>
      <c r="AW24" s="35"/>
      <c r="AX24" s="40">
        <f>IF(AW24&lt;&gt;0,VLOOKUP(AW24,'Masch-Tät'!$A$6:$AC$271,2),0)</f>
        <v>0</v>
      </c>
      <c r="AY24" s="35"/>
      <c r="AZ24" s="35"/>
      <c r="BA24" s="42">
        <f>IF(AW24&lt;&gt;0,BC24/VLOOKUP(AW24,'Masch-Tät'!$A$6:$AG$271,25)*(VLOOKUP(AW24,'Masch-Tät'!$A$6:$AG$271,15)+(VLOOKUP(AW24,'Masch-Tät'!$A$6:$AG$271,26)*(Konstanten!$B$7/60))),0)</f>
        <v>0</v>
      </c>
      <c r="BB24" s="42">
        <f t="shared" si="15"/>
        <v>0</v>
      </c>
      <c r="BC24" s="42" t="b">
        <f>IF(AW24&lt;&gt;0,VLOOKUP(AW24,'Masch-Tät'!$A$6:$AG$271,25)*ROUND(IF(VLOOKUP(AW24,'Masch-Tät'!$A$6:$AG$271,27)&lt;&gt;0,$C24/VLOOKUP(AW24,'Masch-Tät'!$A$6:$AG$271,27),IF(VLOOKUP(AW24,'Masch-Tät'!$A$6:$AG$271,28)&lt;&gt;0,$M24/VLOOKUP(AW24,'Masch-Tät'!$A$6:$AG$271,28),0))+0.5,0))</f>
        <v>0</v>
      </c>
      <c r="BD24" s="42">
        <f t="shared" si="16"/>
        <v>0</v>
      </c>
      <c r="BE24" s="35"/>
      <c r="BF24" s="40">
        <f>IF(BE24&lt;&gt;0,VLOOKUP(BE24,'Masch-Tät'!$A$6:$AC$271,2),0)</f>
        <v>0</v>
      </c>
      <c r="BG24" s="35"/>
      <c r="BH24" s="35"/>
      <c r="BI24" s="42">
        <f>IF(BE24&lt;&gt;0,BK24/VLOOKUP(BE24,'Masch-Tät'!$A$6:$AG$271,25)*(VLOOKUP(BE24,'Masch-Tät'!$A$6:$AG$271,15)+(VLOOKUP(BE24,'Masch-Tät'!$A$6:$AG$271,26)*(Konstanten!$B$7/60))),0)</f>
        <v>0</v>
      </c>
      <c r="BJ24" s="42">
        <f t="shared" si="17"/>
        <v>0</v>
      </c>
      <c r="BK24" s="42" t="b">
        <f>IF(BE24&lt;&gt;0,VLOOKUP(BE24,'Masch-Tät'!$A$6:$AG$271,25)*ROUND(IF(VLOOKUP(BE24,'Masch-Tät'!$A$6:$AG$271,27)&lt;&gt;0,$C24/VLOOKUP(BE24,'Masch-Tät'!$A$6:$AG$271,27),IF(VLOOKUP(BE24,'Masch-Tät'!$A$6:$AG$271,28)&lt;&gt;0,$M24/VLOOKUP(BE24,'Masch-Tät'!$A$6:$AG$271,28),0))+0.5,0))</f>
        <v>0</v>
      </c>
      <c r="BL24" s="42">
        <f t="shared" si="18"/>
        <v>0</v>
      </c>
      <c r="BM24" s="35"/>
      <c r="BN24" s="40">
        <f>IF(BM24&lt;&gt;0,VLOOKUP(BM24,'Masch-Tät'!$A$6:$AC$271,2),0)</f>
        <v>0</v>
      </c>
      <c r="BO24" s="35"/>
      <c r="BP24" s="35"/>
      <c r="BQ24" s="42">
        <f>IF(BM24&lt;&gt;0,BS24/VLOOKUP(BM24,'Masch-Tät'!$A$6:$AG$271,25)*(VLOOKUP(BM24,'Masch-Tät'!$A$6:$AG$271,15)+(VLOOKUP(BM24,'Masch-Tät'!$A$6:$AG$271,26)*(Konstanten!$B$7/60))),0)</f>
        <v>0</v>
      </c>
      <c r="BR24" s="42">
        <f t="shared" si="19"/>
        <v>0</v>
      </c>
      <c r="BS24" s="42" t="b">
        <f>IF(BM24&lt;&gt;0,VLOOKUP(BM24,'Masch-Tät'!$A$6:$AG$271,25)*ROUND(IF(VLOOKUP(BM24,'Masch-Tät'!$A$6:$AG$271,27)&lt;&gt;0,$C24/VLOOKUP(BM24,'Masch-Tät'!$A$6:$AG$271,27),IF(VLOOKUP(BM24,'Masch-Tät'!$A$6:$AG$271,28)&lt;&gt;0,$M24/VLOOKUP(BM24,'Masch-Tät'!$A$6:$AG$271,28),0))+0.5,0))</f>
        <v>0</v>
      </c>
      <c r="BT24" s="42">
        <f t="shared" si="20"/>
        <v>0</v>
      </c>
      <c r="BU24" s="35"/>
      <c r="BV24" s="40">
        <f>IF(BU24&lt;&gt;0,VLOOKUP(BU24,'Masch-Tät'!$A$6:$AC$271,2),0)</f>
        <v>0</v>
      </c>
      <c r="BW24" s="35"/>
      <c r="BX24" s="35"/>
      <c r="BY24" s="42">
        <f>IF(BU24&lt;&gt;0,CA24/VLOOKUP(BU24,'Masch-Tät'!$A$6:$AG$271,25)*(VLOOKUP(BU24,'Masch-Tät'!$A$6:$AG$271,15)+(VLOOKUP(BU24,'Masch-Tät'!$A$6:$AG$271,26)*(Konstanten!$B$7/60))),0)</f>
        <v>0</v>
      </c>
      <c r="BZ24" s="42">
        <f t="shared" si="21"/>
        <v>0</v>
      </c>
      <c r="CA24" s="42" t="b">
        <f>IF(BU24&lt;&gt;0,VLOOKUP(BU24,'Masch-Tät'!$A$6:$AG$271,25)*ROUND(IF(VLOOKUP(BU24,'Masch-Tät'!$A$6:$AG$271,27)&lt;&gt;0,$C24/VLOOKUP(BU24,'Masch-Tät'!$A$6:$AG$271,27),IF(VLOOKUP(BU24,'Masch-Tät'!$A$6:$AG$271,28)&lt;&gt;0,$M24/VLOOKUP(BU24,'Masch-Tät'!$A$6:$AG$271,28),0))+0.5,0))</f>
        <v>0</v>
      </c>
      <c r="CB24" s="42">
        <f t="shared" si="22"/>
        <v>0</v>
      </c>
      <c r="CC24" s="35"/>
      <c r="CD24" s="40">
        <f>IF(CC24&lt;&gt;0,VLOOKUP(CC24,'Masch-Tät'!$A$6:$AC$271,2),0)</f>
        <v>0</v>
      </c>
      <c r="CE24" s="35"/>
      <c r="CF24" s="35"/>
      <c r="CG24" s="42">
        <f>IF(CC24&lt;&gt;0,CI24/VLOOKUP(CC24,'Masch-Tät'!$A$6:$AG$271,25)*(VLOOKUP(CC24,'Masch-Tät'!$A$6:$AG$271,15)+(VLOOKUP(CC24,'Masch-Tät'!$A$6:$AG$271,26)*(Konstanten!$B$7/60))),0)</f>
        <v>0</v>
      </c>
      <c r="CH24" s="42">
        <f t="shared" si="23"/>
        <v>0</v>
      </c>
      <c r="CI24" s="42" t="b">
        <f>IF(CC24&lt;&gt;0,VLOOKUP(CC24,'Masch-Tät'!$A$6:$AG$271,25)*ROUND(IF(VLOOKUP(CC24,'Masch-Tät'!$A$6:$AG$271,27)&lt;&gt;0,$C24/VLOOKUP(CC24,'Masch-Tät'!$A$6:$AG$271,27),IF(VLOOKUP(CC24,'Masch-Tät'!$A$6:$AG$271,28)&lt;&gt;0,$M24/VLOOKUP(CC24,'Masch-Tät'!$A$6:$AG$271,28),0))+0.5,0))</f>
        <v>0</v>
      </c>
      <c r="CJ24" s="42">
        <f t="shared" si="24"/>
        <v>0</v>
      </c>
      <c r="CK24" s="35"/>
      <c r="CL24" s="40">
        <f>IF(CK24&lt;&gt;0,VLOOKUP(CK24,'Masch-Tät'!$A$6:$AC$271,2),0)</f>
        <v>0</v>
      </c>
      <c r="CM24" s="35"/>
      <c r="CN24" s="35"/>
      <c r="CO24" s="42">
        <f>IF(CK24&lt;&gt;0,CQ24/VLOOKUP(CK24,'Masch-Tät'!$A$6:$AG$271,25)*(VLOOKUP(CK24,'Masch-Tät'!$A$6:$AG$271,15)+(VLOOKUP(CK24,'Masch-Tät'!$A$6:$AG$271,26)*(Konstanten!$B$7/60))),0)</f>
        <v>0</v>
      </c>
      <c r="CP24" s="42">
        <f t="shared" si="25"/>
        <v>0</v>
      </c>
      <c r="CQ24" s="42" t="b">
        <f>IF(CK24&lt;&gt;0,VLOOKUP(CK24,'Masch-Tät'!$A$6:$AG$271,25)*ROUND(IF(VLOOKUP(CK24,'Masch-Tät'!$A$6:$AG$271,27)&lt;&gt;0,$C24/VLOOKUP(CK24,'Masch-Tät'!$A$6:$AG$271,27),IF(VLOOKUP(CK24,'Masch-Tät'!$A$6:$AG$271,28)&lt;&gt;0,$M24/VLOOKUP(CK24,'Masch-Tät'!$A$6:$AG$271,28),0))+0.5,0))</f>
        <v>0</v>
      </c>
      <c r="CR24" s="42">
        <f t="shared" si="26"/>
        <v>0</v>
      </c>
    </row>
    <row r="25" spans="1:96" ht="12.75">
      <c r="A25" s="35">
        <v>22</v>
      </c>
      <c r="B25" s="65"/>
      <c r="C25" s="36"/>
      <c r="D25" s="44"/>
      <c r="E25" s="37"/>
      <c r="F25" s="50"/>
      <c r="G25" s="54">
        <f>F25-F25*Konstanten!$B$3</f>
        <v>0</v>
      </c>
      <c r="H25" s="38">
        <f t="shared" si="5"/>
      </c>
      <c r="I25" s="39">
        <f t="shared" si="6"/>
        <v>0</v>
      </c>
      <c r="J25" s="57">
        <f t="shared" si="0"/>
      </c>
      <c r="K25" s="45">
        <f t="shared" si="1"/>
        <v>0</v>
      </c>
      <c r="L25" s="38">
        <f t="shared" si="2"/>
        <v>0</v>
      </c>
      <c r="M25" s="40">
        <f t="shared" si="3"/>
        <v>0</v>
      </c>
      <c r="N25" s="49">
        <f>IF(P25&lt;&gt;0,VLOOKUP(P25,Rezepturen!$A$4:$BU$77,3,FALSE)*M25,0)</f>
        <v>0</v>
      </c>
      <c r="O25" s="41">
        <f t="shared" si="4"/>
        <v>0</v>
      </c>
      <c r="P25" s="35"/>
      <c r="Q25" s="35"/>
      <c r="R25" s="40">
        <f>IF(Q25&lt;&gt;0,VLOOKUP(Q25,'Masch-Tät'!$A$6:$AC$271,2),0)</f>
        <v>0</v>
      </c>
      <c r="S25" s="35"/>
      <c r="T25" s="35"/>
      <c r="U25" s="42">
        <f>IF(Q25&lt;&gt;0,W25/VLOOKUP(Q25,'Masch-Tät'!$A$6:$AG$271,25)*(VLOOKUP(Q25,'Masch-Tät'!$A$6:$AG$271,15)+(VLOOKUP(Q25,'Masch-Tät'!$A$6:$AG$271,26)*(Konstanten!$B$7/60))),0)</f>
        <v>0</v>
      </c>
      <c r="V25" s="42">
        <f t="shared" si="7"/>
        <v>0</v>
      </c>
      <c r="W25" s="42" t="b">
        <f>IF(Q25&lt;&gt;0,VLOOKUP(Q25,'Masch-Tät'!$A$6:$AG$271,25)*ROUND(IF(VLOOKUP(Q25,'Masch-Tät'!$A$6:$AG$271,27)&lt;&gt;0,$C25/VLOOKUP(Q25,'Masch-Tät'!$A$6:$AG$271,27),IF(VLOOKUP(Q25,'Masch-Tät'!$A$6:$AG$271,28)&lt;&gt;0,$M25/VLOOKUP(Q25,'Masch-Tät'!$A$6:$AG$271,28),0))+0.5,0))</f>
        <v>0</v>
      </c>
      <c r="X25" s="42">
        <f t="shared" si="8"/>
        <v>0</v>
      </c>
      <c r="Y25" s="35"/>
      <c r="Z25" s="40">
        <f>IF(Y25&lt;&gt;0,VLOOKUP(Y25,'Masch-Tät'!$A$6:$AC$271,2),0)</f>
        <v>0</v>
      </c>
      <c r="AA25" s="35"/>
      <c r="AB25" s="35"/>
      <c r="AC25" s="42">
        <f>IF(Y25&lt;&gt;0,AE25/VLOOKUP(Y25,'Masch-Tät'!$A$6:$AG$271,25)*(VLOOKUP(Y25,'Masch-Tät'!$A$6:$AG$271,15)+(VLOOKUP(Y25,'Masch-Tät'!$A$6:$AG$271,26)*(Konstanten!$B$7/60))),0)</f>
        <v>0</v>
      </c>
      <c r="AD25" s="42">
        <f t="shared" si="9"/>
        <v>0</v>
      </c>
      <c r="AE25" s="42" t="b">
        <f>IF(Y25&lt;&gt;0,VLOOKUP(Y25,'Masch-Tät'!$A$6:$AG$271,25)*ROUND(IF(VLOOKUP(Y25,'Masch-Tät'!$A$6:$AG$271,27)&lt;&gt;0,$C25/VLOOKUP(Y25,'Masch-Tät'!$A$6:$AG$271,27),IF(VLOOKUP(Y25,'Masch-Tät'!$A$6:$AG$271,28)&lt;&gt;0,$M25/VLOOKUP(Y25,'Masch-Tät'!$A$6:$AG$271,28),0))+0.5,0))</f>
        <v>0</v>
      </c>
      <c r="AF25" s="42">
        <f t="shared" si="10"/>
        <v>0</v>
      </c>
      <c r="AG25" s="35"/>
      <c r="AH25" s="40">
        <f>IF(AG25&lt;&gt;0,VLOOKUP(AG25,'Masch-Tät'!$A$6:$AC$271,2),0)</f>
        <v>0</v>
      </c>
      <c r="AI25" s="35"/>
      <c r="AJ25" s="35"/>
      <c r="AK25" s="42">
        <f>IF(AG25&lt;&gt;0,AM25/VLOOKUP(AG25,'Masch-Tät'!$A$6:$AG$271,25)*(VLOOKUP(AG25,'Masch-Tät'!$A$6:$AG$271,15)+(VLOOKUP(AG25,'Masch-Tät'!$A$6:$AG$271,26)*(Konstanten!$B$7/60))),0)</f>
        <v>0</v>
      </c>
      <c r="AL25" s="42">
        <f t="shared" si="11"/>
        <v>0</v>
      </c>
      <c r="AM25" s="42" t="b">
        <f>IF(AG25&lt;&gt;0,VLOOKUP(AG25,'Masch-Tät'!$A$6:$AG$271,25)*ROUND(IF(VLOOKUP(AG25,'Masch-Tät'!$A$6:$AG$271,27)&lt;&gt;0,$C25/VLOOKUP(AG25,'Masch-Tät'!$A$6:$AG$271,27),IF(VLOOKUP(AG25,'Masch-Tät'!$A$6:$AG$271,28)&lt;&gt;0,$M25/VLOOKUP(AG25,'Masch-Tät'!$A$6:$AG$271,28),0))+0.5,0))</f>
        <v>0</v>
      </c>
      <c r="AN25" s="42">
        <f t="shared" si="12"/>
        <v>0</v>
      </c>
      <c r="AO25" s="35"/>
      <c r="AP25" s="40">
        <f>IF(AO25&lt;&gt;0,VLOOKUP(AO25,'Masch-Tät'!$A$6:$AC$271,2),0)</f>
        <v>0</v>
      </c>
      <c r="AQ25" s="35"/>
      <c r="AR25" s="35"/>
      <c r="AS25" s="42">
        <f>IF(AO25&lt;&gt;0,AU25/VLOOKUP(AO25,'Masch-Tät'!$A$6:$AG$271,25)*(VLOOKUP(AO25,'Masch-Tät'!$A$6:$AG$271,15)+(VLOOKUP(AO25,'Masch-Tät'!$A$6:$AG$271,26)*(Konstanten!$B$7/60))),0)</f>
        <v>0</v>
      </c>
      <c r="AT25" s="42">
        <f t="shared" si="13"/>
        <v>0</v>
      </c>
      <c r="AU25" s="42" t="b">
        <f>IF(AO25&lt;&gt;0,VLOOKUP(AO25,'Masch-Tät'!$A$6:$AG$271,25)*ROUND(IF(VLOOKUP(AO25,'Masch-Tät'!$A$6:$AG$271,27)&lt;&gt;0,$C25/VLOOKUP(AO25,'Masch-Tät'!$A$6:$AG$271,27),IF(VLOOKUP(AO25,'Masch-Tät'!$A$6:$AG$271,28)&lt;&gt;0,$M25/VLOOKUP(AO25,'Masch-Tät'!$A$6:$AG$271,28),0))+0.5,0))</f>
        <v>0</v>
      </c>
      <c r="AV25" s="42">
        <f t="shared" si="14"/>
        <v>0</v>
      </c>
      <c r="AW25" s="35"/>
      <c r="AX25" s="40">
        <f>IF(AW25&lt;&gt;0,VLOOKUP(AW25,'Masch-Tät'!$A$6:$AC$271,2),0)</f>
        <v>0</v>
      </c>
      <c r="AY25" s="35"/>
      <c r="AZ25" s="35"/>
      <c r="BA25" s="42">
        <f>IF(AW25&lt;&gt;0,BC25/VLOOKUP(AW25,'Masch-Tät'!$A$6:$AG$271,25)*(VLOOKUP(AW25,'Masch-Tät'!$A$6:$AG$271,15)+(VLOOKUP(AW25,'Masch-Tät'!$A$6:$AG$271,26)*(Konstanten!$B$7/60))),0)</f>
        <v>0</v>
      </c>
      <c r="BB25" s="42">
        <f t="shared" si="15"/>
        <v>0</v>
      </c>
      <c r="BC25" s="42" t="b">
        <f>IF(AW25&lt;&gt;0,VLOOKUP(AW25,'Masch-Tät'!$A$6:$AG$271,25)*ROUND(IF(VLOOKUP(AW25,'Masch-Tät'!$A$6:$AG$271,27)&lt;&gt;0,$C25/VLOOKUP(AW25,'Masch-Tät'!$A$6:$AG$271,27),IF(VLOOKUP(AW25,'Masch-Tät'!$A$6:$AG$271,28)&lt;&gt;0,$M25/VLOOKUP(AW25,'Masch-Tät'!$A$6:$AG$271,28),0))+0.5,0))</f>
        <v>0</v>
      </c>
      <c r="BD25" s="42">
        <f t="shared" si="16"/>
        <v>0</v>
      </c>
      <c r="BE25" s="35"/>
      <c r="BF25" s="40">
        <f>IF(BE25&lt;&gt;0,VLOOKUP(BE25,'Masch-Tät'!$A$6:$AC$271,2),0)</f>
        <v>0</v>
      </c>
      <c r="BG25" s="35"/>
      <c r="BH25" s="35"/>
      <c r="BI25" s="42">
        <f>IF(BE25&lt;&gt;0,BK25/VLOOKUP(BE25,'Masch-Tät'!$A$6:$AG$271,25)*(VLOOKUP(BE25,'Masch-Tät'!$A$6:$AG$271,15)+(VLOOKUP(BE25,'Masch-Tät'!$A$6:$AG$271,26)*(Konstanten!$B$7/60))),0)</f>
        <v>0</v>
      </c>
      <c r="BJ25" s="42">
        <f t="shared" si="17"/>
        <v>0</v>
      </c>
      <c r="BK25" s="42" t="b">
        <f>IF(BE25&lt;&gt;0,VLOOKUP(BE25,'Masch-Tät'!$A$6:$AG$271,25)*ROUND(IF(VLOOKUP(BE25,'Masch-Tät'!$A$6:$AG$271,27)&lt;&gt;0,$C25/VLOOKUP(BE25,'Masch-Tät'!$A$6:$AG$271,27),IF(VLOOKUP(BE25,'Masch-Tät'!$A$6:$AG$271,28)&lt;&gt;0,$M25/VLOOKUP(BE25,'Masch-Tät'!$A$6:$AG$271,28),0))+0.5,0))</f>
        <v>0</v>
      </c>
      <c r="BL25" s="42">
        <f t="shared" si="18"/>
        <v>0</v>
      </c>
      <c r="BM25" s="35"/>
      <c r="BN25" s="40">
        <f>IF(BM25&lt;&gt;0,VLOOKUP(BM25,'Masch-Tät'!$A$6:$AC$271,2),0)</f>
        <v>0</v>
      </c>
      <c r="BO25" s="35"/>
      <c r="BP25" s="35"/>
      <c r="BQ25" s="42">
        <f>IF(BM25&lt;&gt;0,BS25/VLOOKUP(BM25,'Masch-Tät'!$A$6:$AG$271,25)*(VLOOKUP(BM25,'Masch-Tät'!$A$6:$AG$271,15)+(VLOOKUP(BM25,'Masch-Tät'!$A$6:$AG$271,26)*(Konstanten!$B$7/60))),0)</f>
        <v>0</v>
      </c>
      <c r="BR25" s="42">
        <f t="shared" si="19"/>
        <v>0</v>
      </c>
      <c r="BS25" s="42" t="b">
        <f>IF(BM25&lt;&gt;0,VLOOKUP(BM25,'Masch-Tät'!$A$6:$AG$271,25)*ROUND(IF(VLOOKUP(BM25,'Masch-Tät'!$A$6:$AG$271,27)&lt;&gt;0,$C25/VLOOKUP(BM25,'Masch-Tät'!$A$6:$AG$271,27),IF(VLOOKUP(BM25,'Masch-Tät'!$A$6:$AG$271,28)&lt;&gt;0,$M25/VLOOKUP(BM25,'Masch-Tät'!$A$6:$AG$271,28),0))+0.5,0))</f>
        <v>0</v>
      </c>
      <c r="BT25" s="42">
        <f t="shared" si="20"/>
        <v>0</v>
      </c>
      <c r="BU25" s="35"/>
      <c r="BV25" s="40">
        <f>IF(BU25&lt;&gt;0,VLOOKUP(BU25,'Masch-Tät'!$A$6:$AC$271,2),0)</f>
        <v>0</v>
      </c>
      <c r="BW25" s="35"/>
      <c r="BX25" s="35"/>
      <c r="BY25" s="42">
        <f>IF(BU25&lt;&gt;0,CA25/VLOOKUP(BU25,'Masch-Tät'!$A$6:$AG$271,25)*(VLOOKUP(BU25,'Masch-Tät'!$A$6:$AG$271,15)+(VLOOKUP(BU25,'Masch-Tät'!$A$6:$AG$271,26)*(Konstanten!$B$7/60))),0)</f>
        <v>0</v>
      </c>
      <c r="BZ25" s="42">
        <f t="shared" si="21"/>
        <v>0</v>
      </c>
      <c r="CA25" s="42" t="b">
        <f>IF(BU25&lt;&gt;0,VLOOKUP(BU25,'Masch-Tät'!$A$6:$AG$271,25)*ROUND(IF(VLOOKUP(BU25,'Masch-Tät'!$A$6:$AG$271,27)&lt;&gt;0,$C25/VLOOKUP(BU25,'Masch-Tät'!$A$6:$AG$271,27),IF(VLOOKUP(BU25,'Masch-Tät'!$A$6:$AG$271,28)&lt;&gt;0,$M25/VLOOKUP(BU25,'Masch-Tät'!$A$6:$AG$271,28),0))+0.5,0))</f>
        <v>0</v>
      </c>
      <c r="CB25" s="42">
        <f t="shared" si="22"/>
        <v>0</v>
      </c>
      <c r="CC25" s="35"/>
      <c r="CD25" s="40">
        <f>IF(CC25&lt;&gt;0,VLOOKUP(CC25,'Masch-Tät'!$A$6:$AC$271,2),0)</f>
        <v>0</v>
      </c>
      <c r="CE25" s="35"/>
      <c r="CF25" s="35"/>
      <c r="CG25" s="42">
        <f>IF(CC25&lt;&gt;0,CI25/VLOOKUP(CC25,'Masch-Tät'!$A$6:$AG$271,25)*(VLOOKUP(CC25,'Masch-Tät'!$A$6:$AG$271,15)+(VLOOKUP(CC25,'Masch-Tät'!$A$6:$AG$271,26)*(Konstanten!$B$7/60))),0)</f>
        <v>0</v>
      </c>
      <c r="CH25" s="42">
        <f t="shared" si="23"/>
        <v>0</v>
      </c>
      <c r="CI25" s="42" t="b">
        <f>IF(CC25&lt;&gt;0,VLOOKUP(CC25,'Masch-Tät'!$A$6:$AG$271,25)*ROUND(IF(VLOOKUP(CC25,'Masch-Tät'!$A$6:$AG$271,27)&lt;&gt;0,$C25/VLOOKUP(CC25,'Masch-Tät'!$A$6:$AG$271,27),IF(VLOOKUP(CC25,'Masch-Tät'!$A$6:$AG$271,28)&lt;&gt;0,$M25/VLOOKUP(CC25,'Masch-Tät'!$A$6:$AG$271,28),0))+0.5,0))</f>
        <v>0</v>
      </c>
      <c r="CJ25" s="42">
        <f t="shared" si="24"/>
        <v>0</v>
      </c>
      <c r="CK25" s="35"/>
      <c r="CL25" s="40">
        <f>IF(CK25&lt;&gt;0,VLOOKUP(CK25,'Masch-Tät'!$A$6:$AC$271,2),0)</f>
        <v>0</v>
      </c>
      <c r="CM25" s="35"/>
      <c r="CN25" s="35"/>
      <c r="CO25" s="42">
        <f>IF(CK25&lt;&gt;0,CQ25/VLOOKUP(CK25,'Masch-Tät'!$A$6:$AG$271,25)*(VLOOKUP(CK25,'Masch-Tät'!$A$6:$AG$271,15)+(VLOOKUP(CK25,'Masch-Tät'!$A$6:$AG$271,26)*(Konstanten!$B$7/60))),0)</f>
        <v>0</v>
      </c>
      <c r="CP25" s="42">
        <f t="shared" si="25"/>
        <v>0</v>
      </c>
      <c r="CQ25" s="42" t="b">
        <f>IF(CK25&lt;&gt;0,VLOOKUP(CK25,'Masch-Tät'!$A$6:$AG$271,25)*ROUND(IF(VLOOKUP(CK25,'Masch-Tät'!$A$6:$AG$271,27)&lt;&gt;0,$C25/VLOOKUP(CK25,'Masch-Tät'!$A$6:$AG$271,27),IF(VLOOKUP(CK25,'Masch-Tät'!$A$6:$AG$271,28)&lt;&gt;0,$M25/VLOOKUP(CK25,'Masch-Tät'!$A$6:$AG$271,28),0))+0.5,0))</f>
        <v>0</v>
      </c>
      <c r="CR25" s="42">
        <f t="shared" si="26"/>
        <v>0</v>
      </c>
    </row>
    <row r="26" spans="1:96" ht="12.75">
      <c r="A26" s="35">
        <v>23</v>
      </c>
      <c r="B26" s="65"/>
      <c r="C26" s="36"/>
      <c r="D26" s="44"/>
      <c r="E26" s="37"/>
      <c r="F26" s="50"/>
      <c r="G26" s="54">
        <f>F26-F26*Konstanten!$B$3</f>
        <v>0</v>
      </c>
      <c r="H26" s="38">
        <f t="shared" si="5"/>
      </c>
      <c r="I26" s="39">
        <f t="shared" si="6"/>
        <v>0</v>
      </c>
      <c r="J26" s="57">
        <f t="shared" si="0"/>
      </c>
      <c r="K26" s="45">
        <f t="shared" si="1"/>
        <v>0</v>
      </c>
      <c r="L26" s="38">
        <f t="shared" si="2"/>
        <v>0</v>
      </c>
      <c r="M26" s="40">
        <f t="shared" si="3"/>
        <v>0</v>
      </c>
      <c r="N26" s="49">
        <f>IF(P26&lt;&gt;0,VLOOKUP(P26,Rezepturen!$A$4:$BU$77,3,FALSE)*M26,0)</f>
        <v>0</v>
      </c>
      <c r="O26" s="41">
        <f t="shared" si="4"/>
        <v>0</v>
      </c>
      <c r="P26" s="35"/>
      <c r="Q26" s="35"/>
      <c r="R26" s="40">
        <f>IF(Q26&lt;&gt;0,VLOOKUP(Q26,'Masch-Tät'!$A$6:$AC$271,2),0)</f>
        <v>0</v>
      </c>
      <c r="S26" s="35"/>
      <c r="T26" s="35"/>
      <c r="U26" s="42">
        <f>IF(Q26&lt;&gt;0,W26/VLOOKUP(Q26,'Masch-Tät'!$A$6:$AG$271,25)*(VLOOKUP(Q26,'Masch-Tät'!$A$6:$AG$271,15)+(VLOOKUP(Q26,'Masch-Tät'!$A$6:$AG$271,26)*(Konstanten!$B$7/60))),0)</f>
        <v>0</v>
      </c>
      <c r="V26" s="42">
        <f t="shared" si="7"/>
        <v>0</v>
      </c>
      <c r="W26" s="42" t="b">
        <f>IF(Q26&lt;&gt;0,VLOOKUP(Q26,'Masch-Tät'!$A$6:$AG$271,25)*ROUND(IF(VLOOKUP(Q26,'Masch-Tät'!$A$6:$AG$271,27)&lt;&gt;0,$C26/VLOOKUP(Q26,'Masch-Tät'!$A$6:$AG$271,27),IF(VLOOKUP(Q26,'Masch-Tät'!$A$6:$AG$271,28)&lt;&gt;0,$M26/VLOOKUP(Q26,'Masch-Tät'!$A$6:$AG$271,28),0))+0.5,0))</f>
        <v>0</v>
      </c>
      <c r="X26" s="42">
        <f t="shared" si="8"/>
        <v>0</v>
      </c>
      <c r="Y26" s="35"/>
      <c r="Z26" s="40">
        <f>IF(Y26&lt;&gt;0,VLOOKUP(Y26,'Masch-Tät'!$A$6:$AC$271,2),0)</f>
        <v>0</v>
      </c>
      <c r="AA26" s="35"/>
      <c r="AB26" s="35"/>
      <c r="AC26" s="42">
        <f>IF(Y26&lt;&gt;0,AE26/VLOOKUP(Y26,'Masch-Tät'!$A$6:$AG$271,25)*(VLOOKUP(Y26,'Masch-Tät'!$A$6:$AG$271,15)+(VLOOKUP(Y26,'Masch-Tät'!$A$6:$AG$271,26)*(Konstanten!$B$7/60))),0)</f>
        <v>0</v>
      </c>
      <c r="AD26" s="42">
        <f t="shared" si="9"/>
        <v>0</v>
      </c>
      <c r="AE26" s="42" t="b">
        <f>IF(Y26&lt;&gt;0,VLOOKUP(Y26,'Masch-Tät'!$A$6:$AG$271,25)*ROUND(IF(VLOOKUP(Y26,'Masch-Tät'!$A$6:$AG$271,27)&lt;&gt;0,$C26/VLOOKUP(Y26,'Masch-Tät'!$A$6:$AG$271,27),IF(VLOOKUP(Y26,'Masch-Tät'!$A$6:$AG$271,28)&lt;&gt;0,$M26/VLOOKUP(Y26,'Masch-Tät'!$A$6:$AG$271,28),0))+0.5,0))</f>
        <v>0</v>
      </c>
      <c r="AF26" s="42">
        <f t="shared" si="10"/>
        <v>0</v>
      </c>
      <c r="AG26" s="35"/>
      <c r="AH26" s="40">
        <f>IF(AG26&lt;&gt;0,VLOOKUP(AG26,'Masch-Tät'!$A$6:$AC$271,2),0)</f>
        <v>0</v>
      </c>
      <c r="AI26" s="35"/>
      <c r="AJ26" s="35"/>
      <c r="AK26" s="42">
        <f>IF(AG26&lt;&gt;0,AM26/VLOOKUP(AG26,'Masch-Tät'!$A$6:$AG$271,25)*(VLOOKUP(AG26,'Masch-Tät'!$A$6:$AG$271,15)+(VLOOKUP(AG26,'Masch-Tät'!$A$6:$AG$271,26)*(Konstanten!$B$7/60))),0)</f>
        <v>0</v>
      </c>
      <c r="AL26" s="42">
        <f t="shared" si="11"/>
        <v>0</v>
      </c>
      <c r="AM26" s="42" t="b">
        <f>IF(AG26&lt;&gt;0,VLOOKUP(AG26,'Masch-Tät'!$A$6:$AG$271,25)*ROUND(IF(VLOOKUP(AG26,'Masch-Tät'!$A$6:$AG$271,27)&lt;&gt;0,$C26/VLOOKUP(AG26,'Masch-Tät'!$A$6:$AG$271,27),IF(VLOOKUP(AG26,'Masch-Tät'!$A$6:$AG$271,28)&lt;&gt;0,$M26/VLOOKUP(AG26,'Masch-Tät'!$A$6:$AG$271,28),0))+0.5,0))</f>
        <v>0</v>
      </c>
      <c r="AN26" s="42">
        <f t="shared" si="12"/>
        <v>0</v>
      </c>
      <c r="AO26" s="35"/>
      <c r="AP26" s="40">
        <f>IF(AO26&lt;&gt;0,VLOOKUP(AO26,'Masch-Tät'!$A$6:$AC$271,2),0)</f>
        <v>0</v>
      </c>
      <c r="AQ26" s="35"/>
      <c r="AR26" s="35"/>
      <c r="AS26" s="42">
        <f>IF(AO26&lt;&gt;0,AU26/VLOOKUP(AO26,'Masch-Tät'!$A$6:$AG$271,25)*(VLOOKUP(AO26,'Masch-Tät'!$A$6:$AG$271,15)+(VLOOKUP(AO26,'Masch-Tät'!$A$6:$AG$271,26)*(Konstanten!$B$7/60))),0)</f>
        <v>0</v>
      </c>
      <c r="AT26" s="42">
        <f t="shared" si="13"/>
        <v>0</v>
      </c>
      <c r="AU26" s="42" t="b">
        <f>IF(AO26&lt;&gt;0,VLOOKUP(AO26,'Masch-Tät'!$A$6:$AG$271,25)*ROUND(IF(VLOOKUP(AO26,'Masch-Tät'!$A$6:$AG$271,27)&lt;&gt;0,$C26/VLOOKUP(AO26,'Masch-Tät'!$A$6:$AG$271,27),IF(VLOOKUP(AO26,'Masch-Tät'!$A$6:$AG$271,28)&lt;&gt;0,$M26/VLOOKUP(AO26,'Masch-Tät'!$A$6:$AG$271,28),0))+0.5,0))</f>
        <v>0</v>
      </c>
      <c r="AV26" s="42">
        <f t="shared" si="14"/>
        <v>0</v>
      </c>
      <c r="AW26" s="35"/>
      <c r="AX26" s="40">
        <f>IF(AW26&lt;&gt;0,VLOOKUP(AW26,'Masch-Tät'!$A$6:$AC$271,2),0)</f>
        <v>0</v>
      </c>
      <c r="AY26" s="35"/>
      <c r="AZ26" s="35"/>
      <c r="BA26" s="42">
        <f>IF(AW26&lt;&gt;0,BC26/VLOOKUP(AW26,'Masch-Tät'!$A$6:$AG$271,25)*(VLOOKUP(AW26,'Masch-Tät'!$A$6:$AG$271,15)+(VLOOKUP(AW26,'Masch-Tät'!$A$6:$AG$271,26)*(Konstanten!$B$7/60))),0)</f>
        <v>0</v>
      </c>
      <c r="BB26" s="42">
        <f t="shared" si="15"/>
        <v>0</v>
      </c>
      <c r="BC26" s="42" t="b">
        <f>IF(AW26&lt;&gt;0,VLOOKUP(AW26,'Masch-Tät'!$A$6:$AG$271,25)*ROUND(IF(VLOOKUP(AW26,'Masch-Tät'!$A$6:$AG$271,27)&lt;&gt;0,$C26/VLOOKUP(AW26,'Masch-Tät'!$A$6:$AG$271,27),IF(VLOOKUP(AW26,'Masch-Tät'!$A$6:$AG$271,28)&lt;&gt;0,$M26/VLOOKUP(AW26,'Masch-Tät'!$A$6:$AG$271,28),0))+0.5,0))</f>
        <v>0</v>
      </c>
      <c r="BD26" s="42">
        <f t="shared" si="16"/>
        <v>0</v>
      </c>
      <c r="BE26" s="35"/>
      <c r="BF26" s="40">
        <f>IF(BE26&lt;&gt;0,VLOOKUP(BE26,'Masch-Tät'!$A$6:$AC$271,2),0)</f>
        <v>0</v>
      </c>
      <c r="BG26" s="35"/>
      <c r="BH26" s="35"/>
      <c r="BI26" s="42">
        <f>IF(BE26&lt;&gt;0,BK26/VLOOKUP(BE26,'Masch-Tät'!$A$6:$AG$271,25)*(VLOOKUP(BE26,'Masch-Tät'!$A$6:$AG$271,15)+(VLOOKUP(BE26,'Masch-Tät'!$A$6:$AG$271,26)*(Konstanten!$B$7/60))),0)</f>
        <v>0</v>
      </c>
      <c r="BJ26" s="42">
        <f t="shared" si="17"/>
        <v>0</v>
      </c>
      <c r="BK26" s="42" t="b">
        <f>IF(BE26&lt;&gt;0,VLOOKUP(BE26,'Masch-Tät'!$A$6:$AG$271,25)*ROUND(IF(VLOOKUP(BE26,'Masch-Tät'!$A$6:$AG$271,27)&lt;&gt;0,$C26/VLOOKUP(BE26,'Masch-Tät'!$A$6:$AG$271,27),IF(VLOOKUP(BE26,'Masch-Tät'!$A$6:$AG$271,28)&lt;&gt;0,$M26/VLOOKUP(BE26,'Masch-Tät'!$A$6:$AG$271,28),0))+0.5,0))</f>
        <v>0</v>
      </c>
      <c r="BL26" s="42">
        <f t="shared" si="18"/>
        <v>0</v>
      </c>
      <c r="BM26" s="35"/>
      <c r="BN26" s="40">
        <f>IF(BM26&lt;&gt;0,VLOOKUP(BM26,'Masch-Tät'!$A$6:$AC$271,2),0)</f>
        <v>0</v>
      </c>
      <c r="BO26" s="35"/>
      <c r="BP26" s="35"/>
      <c r="BQ26" s="42">
        <f>IF(BM26&lt;&gt;0,BS26/VLOOKUP(BM26,'Masch-Tät'!$A$6:$AG$271,25)*(VLOOKUP(BM26,'Masch-Tät'!$A$6:$AG$271,15)+(VLOOKUP(BM26,'Masch-Tät'!$A$6:$AG$271,26)*(Konstanten!$B$7/60))),0)</f>
        <v>0</v>
      </c>
      <c r="BR26" s="42">
        <f t="shared" si="19"/>
        <v>0</v>
      </c>
      <c r="BS26" s="42" t="b">
        <f>IF(BM26&lt;&gt;0,VLOOKUP(BM26,'Masch-Tät'!$A$6:$AG$271,25)*ROUND(IF(VLOOKUP(BM26,'Masch-Tät'!$A$6:$AG$271,27)&lt;&gt;0,$C26/VLOOKUP(BM26,'Masch-Tät'!$A$6:$AG$271,27),IF(VLOOKUP(BM26,'Masch-Tät'!$A$6:$AG$271,28)&lt;&gt;0,$M26/VLOOKUP(BM26,'Masch-Tät'!$A$6:$AG$271,28),0))+0.5,0))</f>
        <v>0</v>
      </c>
      <c r="BT26" s="42">
        <f t="shared" si="20"/>
        <v>0</v>
      </c>
      <c r="BU26" s="35"/>
      <c r="BV26" s="40">
        <f>IF(BU26&lt;&gt;0,VLOOKUP(BU26,'Masch-Tät'!$A$6:$AC$271,2),0)</f>
        <v>0</v>
      </c>
      <c r="BW26" s="35"/>
      <c r="BX26" s="35"/>
      <c r="BY26" s="42">
        <f>IF(BU26&lt;&gt;0,CA26/VLOOKUP(BU26,'Masch-Tät'!$A$6:$AG$271,25)*(VLOOKUP(BU26,'Masch-Tät'!$A$6:$AG$271,15)+(VLOOKUP(BU26,'Masch-Tät'!$A$6:$AG$271,26)*(Konstanten!$B$7/60))),0)</f>
        <v>0</v>
      </c>
      <c r="BZ26" s="42">
        <f t="shared" si="21"/>
        <v>0</v>
      </c>
      <c r="CA26" s="42" t="b">
        <f>IF(BU26&lt;&gt;0,VLOOKUP(BU26,'Masch-Tät'!$A$6:$AG$271,25)*ROUND(IF(VLOOKUP(BU26,'Masch-Tät'!$A$6:$AG$271,27)&lt;&gt;0,$C26/VLOOKUP(BU26,'Masch-Tät'!$A$6:$AG$271,27),IF(VLOOKUP(BU26,'Masch-Tät'!$A$6:$AG$271,28)&lt;&gt;0,$M26/VLOOKUP(BU26,'Masch-Tät'!$A$6:$AG$271,28),0))+0.5,0))</f>
        <v>0</v>
      </c>
      <c r="CB26" s="42">
        <f t="shared" si="22"/>
        <v>0</v>
      </c>
      <c r="CC26" s="35"/>
      <c r="CD26" s="40">
        <f>IF(CC26&lt;&gt;0,VLOOKUP(CC26,'Masch-Tät'!$A$6:$AC$271,2),0)</f>
        <v>0</v>
      </c>
      <c r="CE26" s="35"/>
      <c r="CF26" s="35"/>
      <c r="CG26" s="42">
        <f>IF(CC26&lt;&gt;0,CI26/VLOOKUP(CC26,'Masch-Tät'!$A$6:$AG$271,25)*(VLOOKUP(CC26,'Masch-Tät'!$A$6:$AG$271,15)+(VLOOKUP(CC26,'Masch-Tät'!$A$6:$AG$271,26)*(Konstanten!$B$7/60))),0)</f>
        <v>0</v>
      </c>
      <c r="CH26" s="42">
        <f t="shared" si="23"/>
        <v>0</v>
      </c>
      <c r="CI26" s="42" t="b">
        <f>IF(CC26&lt;&gt;0,VLOOKUP(CC26,'Masch-Tät'!$A$6:$AG$271,25)*ROUND(IF(VLOOKUP(CC26,'Masch-Tät'!$A$6:$AG$271,27)&lt;&gt;0,$C26/VLOOKUP(CC26,'Masch-Tät'!$A$6:$AG$271,27),IF(VLOOKUP(CC26,'Masch-Tät'!$A$6:$AG$271,28)&lt;&gt;0,$M26/VLOOKUP(CC26,'Masch-Tät'!$A$6:$AG$271,28),0))+0.5,0))</f>
        <v>0</v>
      </c>
      <c r="CJ26" s="42">
        <f t="shared" si="24"/>
        <v>0</v>
      </c>
      <c r="CK26" s="35"/>
      <c r="CL26" s="40">
        <f>IF(CK26&lt;&gt;0,VLOOKUP(CK26,'Masch-Tät'!$A$6:$AC$271,2),0)</f>
        <v>0</v>
      </c>
      <c r="CM26" s="35"/>
      <c r="CN26" s="35"/>
      <c r="CO26" s="42">
        <f>IF(CK26&lt;&gt;0,CQ26/VLOOKUP(CK26,'Masch-Tät'!$A$6:$AG$271,25)*(VLOOKUP(CK26,'Masch-Tät'!$A$6:$AG$271,15)+(VLOOKUP(CK26,'Masch-Tät'!$A$6:$AG$271,26)*(Konstanten!$B$7/60))),0)</f>
        <v>0</v>
      </c>
      <c r="CP26" s="42">
        <f t="shared" si="25"/>
        <v>0</v>
      </c>
      <c r="CQ26" s="42" t="b">
        <f>IF(CK26&lt;&gt;0,VLOOKUP(CK26,'Masch-Tät'!$A$6:$AG$271,25)*ROUND(IF(VLOOKUP(CK26,'Masch-Tät'!$A$6:$AG$271,27)&lt;&gt;0,$C26/VLOOKUP(CK26,'Masch-Tät'!$A$6:$AG$271,27),IF(VLOOKUP(CK26,'Masch-Tät'!$A$6:$AG$271,28)&lt;&gt;0,$M26/VLOOKUP(CK26,'Masch-Tät'!$A$6:$AG$271,28),0))+0.5,0))</f>
        <v>0</v>
      </c>
      <c r="CR26" s="42">
        <f t="shared" si="26"/>
        <v>0</v>
      </c>
    </row>
    <row r="27" spans="1:96" ht="12.75">
      <c r="A27" s="35">
        <v>24</v>
      </c>
      <c r="B27" s="65"/>
      <c r="C27" s="36"/>
      <c r="D27" s="44"/>
      <c r="E27" s="37"/>
      <c r="F27" s="50"/>
      <c r="G27" s="54">
        <f>F27-F27*Konstanten!$B$3</f>
        <v>0</v>
      </c>
      <c r="H27" s="38">
        <f t="shared" si="5"/>
      </c>
      <c r="I27" s="39">
        <f t="shared" si="6"/>
        <v>0</v>
      </c>
      <c r="J27" s="57">
        <f t="shared" si="0"/>
      </c>
      <c r="K27" s="45">
        <f t="shared" si="1"/>
        <v>0</v>
      </c>
      <c r="L27" s="38">
        <f t="shared" si="2"/>
        <v>0</v>
      </c>
      <c r="M27" s="40">
        <f t="shared" si="3"/>
        <v>0</v>
      </c>
      <c r="N27" s="49">
        <f>IF(P27&lt;&gt;0,VLOOKUP(P27,Rezepturen!$A$4:$BU$77,3,FALSE)*M27,0)</f>
        <v>0</v>
      </c>
      <c r="O27" s="41">
        <f t="shared" si="4"/>
        <v>0</v>
      </c>
      <c r="P27" s="35"/>
      <c r="Q27" s="35"/>
      <c r="R27" s="40">
        <f>IF(Q27&lt;&gt;0,VLOOKUP(Q27,'Masch-Tät'!$A$6:$AC$271,2),0)</f>
        <v>0</v>
      </c>
      <c r="S27" s="35"/>
      <c r="T27" s="35"/>
      <c r="U27" s="42">
        <f>IF(Q27&lt;&gt;0,W27/VLOOKUP(Q27,'Masch-Tät'!$A$6:$AG$271,25)*(VLOOKUP(Q27,'Masch-Tät'!$A$6:$AG$271,15)+(VLOOKUP(Q27,'Masch-Tät'!$A$6:$AG$271,26)*(Konstanten!$B$7/60))),0)</f>
        <v>0</v>
      </c>
      <c r="V27" s="42">
        <f t="shared" si="7"/>
        <v>0</v>
      </c>
      <c r="W27" s="42" t="b">
        <f>IF(Q27&lt;&gt;0,VLOOKUP(Q27,'Masch-Tät'!$A$6:$AG$271,25)*ROUND(IF(VLOOKUP(Q27,'Masch-Tät'!$A$6:$AG$271,27)&lt;&gt;0,$C27/VLOOKUP(Q27,'Masch-Tät'!$A$6:$AG$271,27),IF(VLOOKUP(Q27,'Masch-Tät'!$A$6:$AG$271,28)&lt;&gt;0,$M27/VLOOKUP(Q27,'Masch-Tät'!$A$6:$AG$271,28),0))+0.5,0))</f>
        <v>0</v>
      </c>
      <c r="X27" s="42">
        <f t="shared" si="8"/>
        <v>0</v>
      </c>
      <c r="Y27" s="35"/>
      <c r="Z27" s="40">
        <f>IF(Y27&lt;&gt;0,VLOOKUP(Y27,'Masch-Tät'!$A$6:$AC$271,2),0)</f>
        <v>0</v>
      </c>
      <c r="AA27" s="35"/>
      <c r="AB27" s="35"/>
      <c r="AC27" s="42">
        <f>IF(Y27&lt;&gt;0,AE27/VLOOKUP(Y27,'Masch-Tät'!$A$6:$AG$271,25)*(VLOOKUP(Y27,'Masch-Tät'!$A$6:$AG$271,15)+(VLOOKUP(Y27,'Masch-Tät'!$A$6:$AG$271,26)*(Konstanten!$B$7/60))),0)</f>
        <v>0</v>
      </c>
      <c r="AD27" s="42">
        <f t="shared" si="9"/>
        <v>0</v>
      </c>
      <c r="AE27" s="42" t="b">
        <f>IF(Y27&lt;&gt;0,VLOOKUP(Y27,'Masch-Tät'!$A$6:$AG$271,25)*ROUND(IF(VLOOKUP(Y27,'Masch-Tät'!$A$6:$AG$271,27)&lt;&gt;0,$C27/VLOOKUP(Y27,'Masch-Tät'!$A$6:$AG$271,27),IF(VLOOKUP(Y27,'Masch-Tät'!$A$6:$AG$271,28)&lt;&gt;0,$M27/VLOOKUP(Y27,'Masch-Tät'!$A$6:$AG$271,28),0))+0.5,0))</f>
        <v>0</v>
      </c>
      <c r="AF27" s="42">
        <f t="shared" si="10"/>
        <v>0</v>
      </c>
      <c r="AG27" s="35"/>
      <c r="AH27" s="40">
        <f>IF(AG27&lt;&gt;0,VLOOKUP(AG27,'Masch-Tät'!$A$6:$AC$271,2),0)</f>
        <v>0</v>
      </c>
      <c r="AI27" s="35"/>
      <c r="AJ27" s="35"/>
      <c r="AK27" s="42">
        <f>IF(AG27&lt;&gt;0,AM27/VLOOKUP(AG27,'Masch-Tät'!$A$6:$AG$271,25)*(VLOOKUP(AG27,'Masch-Tät'!$A$6:$AG$271,15)+(VLOOKUP(AG27,'Masch-Tät'!$A$6:$AG$271,26)*(Konstanten!$B$7/60))),0)</f>
        <v>0</v>
      </c>
      <c r="AL27" s="42">
        <f t="shared" si="11"/>
        <v>0</v>
      </c>
      <c r="AM27" s="42" t="b">
        <f>IF(AG27&lt;&gt;0,VLOOKUP(AG27,'Masch-Tät'!$A$6:$AG$271,25)*ROUND(IF(VLOOKUP(AG27,'Masch-Tät'!$A$6:$AG$271,27)&lt;&gt;0,$C27/VLOOKUP(AG27,'Masch-Tät'!$A$6:$AG$271,27),IF(VLOOKUP(AG27,'Masch-Tät'!$A$6:$AG$271,28)&lt;&gt;0,$M27/VLOOKUP(AG27,'Masch-Tät'!$A$6:$AG$271,28),0))+0.5,0))</f>
        <v>0</v>
      </c>
      <c r="AN27" s="42">
        <f t="shared" si="12"/>
        <v>0</v>
      </c>
      <c r="AO27" s="35"/>
      <c r="AP27" s="40">
        <f>IF(AO27&lt;&gt;0,VLOOKUP(AO27,'Masch-Tät'!$A$6:$AC$271,2),0)</f>
        <v>0</v>
      </c>
      <c r="AQ27" s="35"/>
      <c r="AR27" s="35"/>
      <c r="AS27" s="42">
        <f>IF(AO27&lt;&gt;0,AU27/VLOOKUP(AO27,'Masch-Tät'!$A$6:$AG$271,25)*(VLOOKUP(AO27,'Masch-Tät'!$A$6:$AG$271,15)+(VLOOKUP(AO27,'Masch-Tät'!$A$6:$AG$271,26)*(Konstanten!$B$7/60))),0)</f>
        <v>0</v>
      </c>
      <c r="AT27" s="42">
        <f t="shared" si="13"/>
        <v>0</v>
      </c>
      <c r="AU27" s="42" t="b">
        <f>IF(AO27&lt;&gt;0,VLOOKUP(AO27,'Masch-Tät'!$A$6:$AG$271,25)*ROUND(IF(VLOOKUP(AO27,'Masch-Tät'!$A$6:$AG$271,27)&lt;&gt;0,$C27/VLOOKUP(AO27,'Masch-Tät'!$A$6:$AG$271,27),IF(VLOOKUP(AO27,'Masch-Tät'!$A$6:$AG$271,28)&lt;&gt;0,$M27/VLOOKUP(AO27,'Masch-Tät'!$A$6:$AG$271,28),0))+0.5,0))</f>
        <v>0</v>
      </c>
      <c r="AV27" s="42">
        <f t="shared" si="14"/>
        <v>0</v>
      </c>
      <c r="AW27" s="35"/>
      <c r="AX27" s="40">
        <f>IF(AW27&lt;&gt;0,VLOOKUP(AW27,'Masch-Tät'!$A$6:$AC$271,2),0)</f>
        <v>0</v>
      </c>
      <c r="AY27" s="35"/>
      <c r="AZ27" s="35"/>
      <c r="BA27" s="42">
        <f>IF(AW27&lt;&gt;0,BC27/VLOOKUP(AW27,'Masch-Tät'!$A$6:$AG$271,25)*(VLOOKUP(AW27,'Masch-Tät'!$A$6:$AG$271,15)+(VLOOKUP(AW27,'Masch-Tät'!$A$6:$AG$271,26)*(Konstanten!$B$7/60))),0)</f>
        <v>0</v>
      </c>
      <c r="BB27" s="42">
        <f t="shared" si="15"/>
        <v>0</v>
      </c>
      <c r="BC27" s="42" t="b">
        <f>IF(AW27&lt;&gt;0,VLOOKUP(AW27,'Masch-Tät'!$A$6:$AG$271,25)*ROUND(IF(VLOOKUP(AW27,'Masch-Tät'!$A$6:$AG$271,27)&lt;&gt;0,$C27/VLOOKUP(AW27,'Masch-Tät'!$A$6:$AG$271,27),IF(VLOOKUP(AW27,'Masch-Tät'!$A$6:$AG$271,28)&lt;&gt;0,$M27/VLOOKUP(AW27,'Masch-Tät'!$A$6:$AG$271,28),0))+0.5,0))</f>
        <v>0</v>
      </c>
      <c r="BD27" s="42">
        <f t="shared" si="16"/>
        <v>0</v>
      </c>
      <c r="BE27" s="35"/>
      <c r="BF27" s="40">
        <f>IF(BE27&lt;&gt;0,VLOOKUP(BE27,'Masch-Tät'!$A$6:$AC$271,2),0)</f>
        <v>0</v>
      </c>
      <c r="BG27" s="35"/>
      <c r="BH27" s="35"/>
      <c r="BI27" s="42">
        <f>IF(BE27&lt;&gt;0,BK27/VLOOKUP(BE27,'Masch-Tät'!$A$6:$AG$271,25)*(VLOOKUP(BE27,'Masch-Tät'!$A$6:$AG$271,15)+(VLOOKUP(BE27,'Masch-Tät'!$A$6:$AG$271,26)*(Konstanten!$B$7/60))),0)</f>
        <v>0</v>
      </c>
      <c r="BJ27" s="42">
        <f t="shared" si="17"/>
        <v>0</v>
      </c>
      <c r="BK27" s="42" t="b">
        <f>IF(BE27&lt;&gt;0,VLOOKUP(BE27,'Masch-Tät'!$A$6:$AG$271,25)*ROUND(IF(VLOOKUP(BE27,'Masch-Tät'!$A$6:$AG$271,27)&lt;&gt;0,$C27/VLOOKUP(BE27,'Masch-Tät'!$A$6:$AG$271,27),IF(VLOOKUP(BE27,'Masch-Tät'!$A$6:$AG$271,28)&lt;&gt;0,$M27/VLOOKUP(BE27,'Masch-Tät'!$A$6:$AG$271,28),0))+0.5,0))</f>
        <v>0</v>
      </c>
      <c r="BL27" s="42">
        <f t="shared" si="18"/>
        <v>0</v>
      </c>
      <c r="BM27" s="35"/>
      <c r="BN27" s="40">
        <f>IF(BM27&lt;&gt;0,VLOOKUP(BM27,'Masch-Tät'!$A$6:$AC$271,2),0)</f>
        <v>0</v>
      </c>
      <c r="BO27" s="35"/>
      <c r="BP27" s="35"/>
      <c r="BQ27" s="42">
        <f>IF(BM27&lt;&gt;0,BS27/VLOOKUP(BM27,'Masch-Tät'!$A$6:$AG$271,25)*(VLOOKUP(BM27,'Masch-Tät'!$A$6:$AG$271,15)+(VLOOKUP(BM27,'Masch-Tät'!$A$6:$AG$271,26)*(Konstanten!$B$7/60))),0)</f>
        <v>0</v>
      </c>
      <c r="BR27" s="42">
        <f t="shared" si="19"/>
        <v>0</v>
      </c>
      <c r="BS27" s="42" t="b">
        <f>IF(BM27&lt;&gt;0,VLOOKUP(BM27,'Masch-Tät'!$A$6:$AG$271,25)*ROUND(IF(VLOOKUP(BM27,'Masch-Tät'!$A$6:$AG$271,27)&lt;&gt;0,$C27/VLOOKUP(BM27,'Masch-Tät'!$A$6:$AG$271,27),IF(VLOOKUP(BM27,'Masch-Tät'!$A$6:$AG$271,28)&lt;&gt;0,$M27/VLOOKUP(BM27,'Masch-Tät'!$A$6:$AG$271,28),0))+0.5,0))</f>
        <v>0</v>
      </c>
      <c r="BT27" s="42">
        <f t="shared" si="20"/>
        <v>0</v>
      </c>
      <c r="BU27" s="35"/>
      <c r="BV27" s="40">
        <f>IF(BU27&lt;&gt;0,VLOOKUP(BU27,'Masch-Tät'!$A$6:$AC$271,2),0)</f>
        <v>0</v>
      </c>
      <c r="BW27" s="35"/>
      <c r="BX27" s="35"/>
      <c r="BY27" s="42">
        <f>IF(BU27&lt;&gt;0,CA27/VLOOKUP(BU27,'Masch-Tät'!$A$6:$AG$271,25)*(VLOOKUP(BU27,'Masch-Tät'!$A$6:$AG$271,15)+(VLOOKUP(BU27,'Masch-Tät'!$A$6:$AG$271,26)*(Konstanten!$B$7/60))),0)</f>
        <v>0</v>
      </c>
      <c r="BZ27" s="42">
        <f t="shared" si="21"/>
        <v>0</v>
      </c>
      <c r="CA27" s="42" t="b">
        <f>IF(BU27&lt;&gt;0,VLOOKUP(BU27,'Masch-Tät'!$A$6:$AG$271,25)*ROUND(IF(VLOOKUP(BU27,'Masch-Tät'!$A$6:$AG$271,27)&lt;&gt;0,$C27/VLOOKUP(BU27,'Masch-Tät'!$A$6:$AG$271,27),IF(VLOOKUP(BU27,'Masch-Tät'!$A$6:$AG$271,28)&lt;&gt;0,$M27/VLOOKUP(BU27,'Masch-Tät'!$A$6:$AG$271,28),0))+0.5,0))</f>
        <v>0</v>
      </c>
      <c r="CB27" s="42">
        <f t="shared" si="22"/>
        <v>0</v>
      </c>
      <c r="CC27" s="35"/>
      <c r="CD27" s="40">
        <f>IF(CC27&lt;&gt;0,VLOOKUP(CC27,'Masch-Tät'!$A$6:$AC$271,2),0)</f>
        <v>0</v>
      </c>
      <c r="CE27" s="35"/>
      <c r="CF27" s="35"/>
      <c r="CG27" s="42">
        <f>IF(CC27&lt;&gt;0,CI27/VLOOKUP(CC27,'Masch-Tät'!$A$6:$AG$271,25)*(VLOOKUP(CC27,'Masch-Tät'!$A$6:$AG$271,15)+(VLOOKUP(CC27,'Masch-Tät'!$A$6:$AG$271,26)*(Konstanten!$B$7/60))),0)</f>
        <v>0</v>
      </c>
      <c r="CH27" s="42">
        <f t="shared" si="23"/>
        <v>0</v>
      </c>
      <c r="CI27" s="42" t="b">
        <f>IF(CC27&lt;&gt;0,VLOOKUP(CC27,'Masch-Tät'!$A$6:$AG$271,25)*ROUND(IF(VLOOKUP(CC27,'Masch-Tät'!$A$6:$AG$271,27)&lt;&gt;0,$C27/VLOOKUP(CC27,'Masch-Tät'!$A$6:$AG$271,27),IF(VLOOKUP(CC27,'Masch-Tät'!$A$6:$AG$271,28)&lt;&gt;0,$M27/VLOOKUP(CC27,'Masch-Tät'!$A$6:$AG$271,28),0))+0.5,0))</f>
        <v>0</v>
      </c>
      <c r="CJ27" s="42">
        <f t="shared" si="24"/>
        <v>0</v>
      </c>
      <c r="CK27" s="35"/>
      <c r="CL27" s="40">
        <f>IF(CK27&lt;&gt;0,VLOOKUP(CK27,'Masch-Tät'!$A$6:$AC$271,2),0)</f>
        <v>0</v>
      </c>
      <c r="CM27" s="35"/>
      <c r="CN27" s="35"/>
      <c r="CO27" s="42">
        <f>IF(CK27&lt;&gt;0,CQ27/VLOOKUP(CK27,'Masch-Tät'!$A$6:$AG$271,25)*(VLOOKUP(CK27,'Masch-Tät'!$A$6:$AG$271,15)+(VLOOKUP(CK27,'Masch-Tät'!$A$6:$AG$271,26)*(Konstanten!$B$7/60))),0)</f>
        <v>0</v>
      </c>
      <c r="CP27" s="42">
        <f t="shared" si="25"/>
        <v>0</v>
      </c>
      <c r="CQ27" s="42" t="b">
        <f>IF(CK27&lt;&gt;0,VLOOKUP(CK27,'Masch-Tät'!$A$6:$AG$271,25)*ROUND(IF(VLOOKUP(CK27,'Masch-Tät'!$A$6:$AG$271,27)&lt;&gt;0,$C27/VLOOKUP(CK27,'Masch-Tät'!$A$6:$AG$271,27),IF(VLOOKUP(CK27,'Masch-Tät'!$A$6:$AG$271,28)&lt;&gt;0,$M27/VLOOKUP(CK27,'Masch-Tät'!$A$6:$AG$271,28),0))+0.5,0))</f>
        <v>0</v>
      </c>
      <c r="CR27" s="42">
        <f t="shared" si="26"/>
        <v>0</v>
      </c>
    </row>
    <row r="28" spans="1:96" ht="12.75">
      <c r="A28" s="35">
        <v>25</v>
      </c>
      <c r="B28" s="65"/>
      <c r="C28" s="36"/>
      <c r="D28" s="44"/>
      <c r="E28" s="37"/>
      <c r="F28" s="50"/>
      <c r="G28" s="54">
        <f>F28-F28*Konstanten!$B$3</f>
        <v>0</v>
      </c>
      <c r="H28" s="38">
        <f t="shared" si="5"/>
      </c>
      <c r="I28" s="39">
        <f t="shared" si="6"/>
        <v>0</v>
      </c>
      <c r="J28" s="57">
        <f t="shared" si="0"/>
      </c>
      <c r="K28" s="45">
        <f t="shared" si="1"/>
        <v>0</v>
      </c>
      <c r="L28" s="38">
        <f t="shared" si="2"/>
        <v>0</v>
      </c>
      <c r="M28" s="40">
        <f t="shared" si="3"/>
        <v>0</v>
      </c>
      <c r="N28" s="49">
        <f>IF(P28&lt;&gt;0,VLOOKUP(P28,Rezepturen!$A$4:$BU$77,3,FALSE)*M28,0)</f>
        <v>0</v>
      </c>
      <c r="O28" s="41">
        <f t="shared" si="4"/>
        <v>0</v>
      </c>
      <c r="P28" s="35"/>
      <c r="Q28" s="35"/>
      <c r="R28" s="40">
        <f>IF(Q28&lt;&gt;0,VLOOKUP(Q28,'Masch-Tät'!$A$6:$AC$271,2),0)</f>
        <v>0</v>
      </c>
      <c r="S28" s="35"/>
      <c r="T28" s="35"/>
      <c r="U28" s="42">
        <f>IF(Q28&lt;&gt;0,W28/VLOOKUP(Q28,'Masch-Tät'!$A$6:$AG$271,25)*(VLOOKUP(Q28,'Masch-Tät'!$A$6:$AG$271,15)+(VLOOKUP(Q28,'Masch-Tät'!$A$6:$AG$271,26)*(Konstanten!$B$7/60))),0)</f>
        <v>0</v>
      </c>
      <c r="V28" s="42">
        <f t="shared" si="7"/>
        <v>0</v>
      </c>
      <c r="W28" s="42" t="b">
        <f>IF(Q28&lt;&gt;0,VLOOKUP(Q28,'Masch-Tät'!$A$6:$AG$271,25)*ROUND(IF(VLOOKUP(Q28,'Masch-Tät'!$A$6:$AG$271,27)&lt;&gt;0,$C28/VLOOKUP(Q28,'Masch-Tät'!$A$6:$AG$271,27),IF(VLOOKUP(Q28,'Masch-Tät'!$A$6:$AG$271,28)&lt;&gt;0,$M28/VLOOKUP(Q28,'Masch-Tät'!$A$6:$AG$271,28),0))+0.5,0))</f>
        <v>0</v>
      </c>
      <c r="X28" s="42">
        <f t="shared" si="8"/>
        <v>0</v>
      </c>
      <c r="Y28" s="35"/>
      <c r="Z28" s="40">
        <f>IF(Y28&lt;&gt;0,VLOOKUP(Y28,'Masch-Tät'!$A$6:$AC$271,2),0)</f>
        <v>0</v>
      </c>
      <c r="AA28" s="35"/>
      <c r="AB28" s="35"/>
      <c r="AC28" s="42">
        <f>IF(Y28&lt;&gt;0,AE28/VLOOKUP(Y28,'Masch-Tät'!$A$6:$AG$271,25)*(VLOOKUP(Y28,'Masch-Tät'!$A$6:$AG$271,15)+(VLOOKUP(Y28,'Masch-Tät'!$A$6:$AG$271,26)*(Konstanten!$B$7/60))),0)</f>
        <v>0</v>
      </c>
      <c r="AD28" s="42">
        <f t="shared" si="9"/>
        <v>0</v>
      </c>
      <c r="AE28" s="42" t="b">
        <f>IF(Y28&lt;&gt;0,VLOOKUP(Y28,'Masch-Tät'!$A$6:$AG$271,25)*ROUND(IF(VLOOKUP(Y28,'Masch-Tät'!$A$6:$AG$271,27)&lt;&gt;0,$C28/VLOOKUP(Y28,'Masch-Tät'!$A$6:$AG$271,27),IF(VLOOKUP(Y28,'Masch-Tät'!$A$6:$AG$271,28)&lt;&gt;0,$M28/VLOOKUP(Y28,'Masch-Tät'!$A$6:$AG$271,28),0))+0.5,0))</f>
        <v>0</v>
      </c>
      <c r="AF28" s="42">
        <f t="shared" si="10"/>
        <v>0</v>
      </c>
      <c r="AG28" s="35"/>
      <c r="AH28" s="40">
        <f>IF(AG28&lt;&gt;0,VLOOKUP(AG28,'Masch-Tät'!$A$6:$AC$271,2),0)</f>
        <v>0</v>
      </c>
      <c r="AI28" s="35"/>
      <c r="AJ28" s="35"/>
      <c r="AK28" s="42">
        <f>IF(AG28&lt;&gt;0,AM28/VLOOKUP(AG28,'Masch-Tät'!$A$6:$AG$271,25)*(VLOOKUP(AG28,'Masch-Tät'!$A$6:$AG$271,15)+(VLOOKUP(AG28,'Masch-Tät'!$A$6:$AG$271,26)*(Konstanten!$B$7/60))),0)</f>
        <v>0</v>
      </c>
      <c r="AL28" s="42">
        <f t="shared" si="11"/>
        <v>0</v>
      </c>
      <c r="AM28" s="42" t="b">
        <f>IF(AG28&lt;&gt;0,VLOOKUP(AG28,'Masch-Tät'!$A$6:$AG$271,25)*ROUND(IF(VLOOKUP(AG28,'Masch-Tät'!$A$6:$AG$271,27)&lt;&gt;0,$C28/VLOOKUP(AG28,'Masch-Tät'!$A$6:$AG$271,27),IF(VLOOKUP(AG28,'Masch-Tät'!$A$6:$AG$271,28)&lt;&gt;0,$M28/VLOOKUP(AG28,'Masch-Tät'!$A$6:$AG$271,28),0))+0.5,0))</f>
        <v>0</v>
      </c>
      <c r="AN28" s="42">
        <f t="shared" si="12"/>
        <v>0</v>
      </c>
      <c r="AO28" s="35"/>
      <c r="AP28" s="40">
        <f>IF(AO28&lt;&gt;0,VLOOKUP(AO28,'Masch-Tät'!$A$6:$AC$271,2),0)</f>
        <v>0</v>
      </c>
      <c r="AQ28" s="35"/>
      <c r="AR28" s="35"/>
      <c r="AS28" s="42">
        <f>IF(AO28&lt;&gt;0,AU28/VLOOKUP(AO28,'Masch-Tät'!$A$6:$AG$271,25)*(VLOOKUP(AO28,'Masch-Tät'!$A$6:$AG$271,15)+(VLOOKUP(AO28,'Masch-Tät'!$A$6:$AG$271,26)*(Konstanten!$B$7/60))),0)</f>
        <v>0</v>
      </c>
      <c r="AT28" s="42">
        <f t="shared" si="13"/>
        <v>0</v>
      </c>
      <c r="AU28" s="42" t="b">
        <f>IF(AO28&lt;&gt;0,VLOOKUP(AO28,'Masch-Tät'!$A$6:$AG$271,25)*ROUND(IF(VLOOKUP(AO28,'Masch-Tät'!$A$6:$AG$271,27)&lt;&gt;0,$C28/VLOOKUP(AO28,'Masch-Tät'!$A$6:$AG$271,27),IF(VLOOKUP(AO28,'Masch-Tät'!$A$6:$AG$271,28)&lt;&gt;0,$M28/VLOOKUP(AO28,'Masch-Tät'!$A$6:$AG$271,28),0))+0.5,0))</f>
        <v>0</v>
      </c>
      <c r="AV28" s="42">
        <f t="shared" si="14"/>
        <v>0</v>
      </c>
      <c r="AW28" s="35"/>
      <c r="AX28" s="40">
        <f>IF(AW28&lt;&gt;0,VLOOKUP(AW28,'Masch-Tät'!$A$6:$AC$271,2),0)</f>
        <v>0</v>
      </c>
      <c r="AY28" s="35"/>
      <c r="AZ28" s="35"/>
      <c r="BA28" s="42">
        <f>IF(AW28&lt;&gt;0,BC28/VLOOKUP(AW28,'Masch-Tät'!$A$6:$AG$271,25)*(VLOOKUP(AW28,'Masch-Tät'!$A$6:$AG$271,15)+(VLOOKUP(AW28,'Masch-Tät'!$A$6:$AG$271,26)*(Konstanten!$B$7/60))),0)</f>
        <v>0</v>
      </c>
      <c r="BB28" s="42">
        <f t="shared" si="15"/>
        <v>0</v>
      </c>
      <c r="BC28" s="42" t="b">
        <f>IF(AW28&lt;&gt;0,VLOOKUP(AW28,'Masch-Tät'!$A$6:$AG$271,25)*ROUND(IF(VLOOKUP(AW28,'Masch-Tät'!$A$6:$AG$271,27)&lt;&gt;0,$C28/VLOOKUP(AW28,'Masch-Tät'!$A$6:$AG$271,27),IF(VLOOKUP(AW28,'Masch-Tät'!$A$6:$AG$271,28)&lt;&gt;0,$M28/VLOOKUP(AW28,'Masch-Tät'!$A$6:$AG$271,28),0))+0.5,0))</f>
        <v>0</v>
      </c>
      <c r="BD28" s="42">
        <f t="shared" si="16"/>
        <v>0</v>
      </c>
      <c r="BE28" s="35"/>
      <c r="BF28" s="40">
        <f>IF(BE28&lt;&gt;0,VLOOKUP(BE28,'Masch-Tät'!$A$6:$AC$271,2),0)</f>
        <v>0</v>
      </c>
      <c r="BG28" s="35"/>
      <c r="BH28" s="35"/>
      <c r="BI28" s="42">
        <f>IF(BE28&lt;&gt;0,BK28/VLOOKUP(BE28,'Masch-Tät'!$A$6:$AG$271,25)*(VLOOKUP(BE28,'Masch-Tät'!$A$6:$AG$271,15)+(VLOOKUP(BE28,'Masch-Tät'!$A$6:$AG$271,26)*(Konstanten!$B$7/60))),0)</f>
        <v>0</v>
      </c>
      <c r="BJ28" s="42">
        <f t="shared" si="17"/>
        <v>0</v>
      </c>
      <c r="BK28" s="42" t="b">
        <f>IF(BE28&lt;&gt;0,VLOOKUP(BE28,'Masch-Tät'!$A$6:$AG$271,25)*ROUND(IF(VLOOKUP(BE28,'Masch-Tät'!$A$6:$AG$271,27)&lt;&gt;0,$C28/VLOOKUP(BE28,'Masch-Tät'!$A$6:$AG$271,27),IF(VLOOKUP(BE28,'Masch-Tät'!$A$6:$AG$271,28)&lt;&gt;0,$M28/VLOOKUP(BE28,'Masch-Tät'!$A$6:$AG$271,28),0))+0.5,0))</f>
        <v>0</v>
      </c>
      <c r="BL28" s="42">
        <f t="shared" si="18"/>
        <v>0</v>
      </c>
      <c r="BM28" s="35"/>
      <c r="BN28" s="40">
        <f>IF(BM28&lt;&gt;0,VLOOKUP(BM28,'Masch-Tät'!$A$6:$AC$271,2),0)</f>
        <v>0</v>
      </c>
      <c r="BO28" s="35"/>
      <c r="BP28" s="35"/>
      <c r="BQ28" s="42">
        <f>IF(BM28&lt;&gt;0,BS28/VLOOKUP(BM28,'Masch-Tät'!$A$6:$AG$271,25)*(VLOOKUP(BM28,'Masch-Tät'!$A$6:$AG$271,15)+(VLOOKUP(BM28,'Masch-Tät'!$A$6:$AG$271,26)*(Konstanten!$B$7/60))),0)</f>
        <v>0</v>
      </c>
      <c r="BR28" s="42">
        <f t="shared" si="19"/>
        <v>0</v>
      </c>
      <c r="BS28" s="42" t="b">
        <f>IF(BM28&lt;&gt;0,VLOOKUP(BM28,'Masch-Tät'!$A$6:$AG$271,25)*ROUND(IF(VLOOKUP(BM28,'Masch-Tät'!$A$6:$AG$271,27)&lt;&gt;0,$C28/VLOOKUP(BM28,'Masch-Tät'!$A$6:$AG$271,27),IF(VLOOKUP(BM28,'Masch-Tät'!$A$6:$AG$271,28)&lt;&gt;0,$M28/VLOOKUP(BM28,'Masch-Tät'!$A$6:$AG$271,28),0))+0.5,0))</f>
        <v>0</v>
      </c>
      <c r="BT28" s="42">
        <f t="shared" si="20"/>
        <v>0</v>
      </c>
      <c r="BU28" s="35"/>
      <c r="BV28" s="40">
        <f>IF(BU28&lt;&gt;0,VLOOKUP(BU28,'Masch-Tät'!$A$6:$AC$271,2),0)</f>
        <v>0</v>
      </c>
      <c r="BW28" s="35"/>
      <c r="BX28" s="35"/>
      <c r="BY28" s="42">
        <f>IF(BU28&lt;&gt;0,CA28/VLOOKUP(BU28,'Masch-Tät'!$A$6:$AG$271,25)*(VLOOKUP(BU28,'Masch-Tät'!$A$6:$AG$271,15)+(VLOOKUP(BU28,'Masch-Tät'!$A$6:$AG$271,26)*(Konstanten!$B$7/60))),0)</f>
        <v>0</v>
      </c>
      <c r="BZ28" s="42">
        <f t="shared" si="21"/>
        <v>0</v>
      </c>
      <c r="CA28" s="42" t="b">
        <f>IF(BU28&lt;&gt;0,VLOOKUP(BU28,'Masch-Tät'!$A$6:$AG$271,25)*ROUND(IF(VLOOKUP(BU28,'Masch-Tät'!$A$6:$AG$271,27)&lt;&gt;0,$C28/VLOOKUP(BU28,'Masch-Tät'!$A$6:$AG$271,27),IF(VLOOKUP(BU28,'Masch-Tät'!$A$6:$AG$271,28)&lt;&gt;0,$M28/VLOOKUP(BU28,'Masch-Tät'!$A$6:$AG$271,28),0))+0.5,0))</f>
        <v>0</v>
      </c>
      <c r="CB28" s="42">
        <f t="shared" si="22"/>
        <v>0</v>
      </c>
      <c r="CC28" s="35"/>
      <c r="CD28" s="40">
        <f>IF(CC28&lt;&gt;0,VLOOKUP(CC28,'Masch-Tät'!$A$6:$AC$271,2),0)</f>
        <v>0</v>
      </c>
      <c r="CE28" s="35"/>
      <c r="CF28" s="35"/>
      <c r="CG28" s="42">
        <f>IF(CC28&lt;&gt;0,CI28/VLOOKUP(CC28,'Masch-Tät'!$A$6:$AG$271,25)*(VLOOKUP(CC28,'Masch-Tät'!$A$6:$AG$271,15)+(VLOOKUP(CC28,'Masch-Tät'!$A$6:$AG$271,26)*(Konstanten!$B$7/60))),0)</f>
        <v>0</v>
      </c>
      <c r="CH28" s="42">
        <f t="shared" si="23"/>
        <v>0</v>
      </c>
      <c r="CI28" s="42" t="b">
        <f>IF(CC28&lt;&gt;0,VLOOKUP(CC28,'Masch-Tät'!$A$6:$AG$271,25)*ROUND(IF(VLOOKUP(CC28,'Masch-Tät'!$A$6:$AG$271,27)&lt;&gt;0,$C28/VLOOKUP(CC28,'Masch-Tät'!$A$6:$AG$271,27),IF(VLOOKUP(CC28,'Masch-Tät'!$A$6:$AG$271,28)&lt;&gt;0,$M28/VLOOKUP(CC28,'Masch-Tät'!$A$6:$AG$271,28),0))+0.5,0))</f>
        <v>0</v>
      </c>
      <c r="CJ28" s="42">
        <f t="shared" si="24"/>
        <v>0</v>
      </c>
      <c r="CK28" s="35"/>
      <c r="CL28" s="40">
        <f>IF(CK28&lt;&gt;0,VLOOKUP(CK28,'Masch-Tät'!$A$6:$AC$271,2),0)</f>
        <v>0</v>
      </c>
      <c r="CM28" s="35"/>
      <c r="CN28" s="35"/>
      <c r="CO28" s="42">
        <f>IF(CK28&lt;&gt;0,CQ28/VLOOKUP(CK28,'Masch-Tät'!$A$6:$AG$271,25)*(VLOOKUP(CK28,'Masch-Tät'!$A$6:$AG$271,15)+(VLOOKUP(CK28,'Masch-Tät'!$A$6:$AG$271,26)*(Konstanten!$B$7/60))),0)</f>
        <v>0</v>
      </c>
      <c r="CP28" s="42">
        <f t="shared" si="25"/>
        <v>0</v>
      </c>
      <c r="CQ28" s="42" t="b">
        <f>IF(CK28&lt;&gt;0,VLOOKUP(CK28,'Masch-Tät'!$A$6:$AG$271,25)*ROUND(IF(VLOOKUP(CK28,'Masch-Tät'!$A$6:$AG$271,27)&lt;&gt;0,$C28/VLOOKUP(CK28,'Masch-Tät'!$A$6:$AG$271,27),IF(VLOOKUP(CK28,'Masch-Tät'!$A$6:$AG$271,28)&lt;&gt;0,$M28/VLOOKUP(CK28,'Masch-Tät'!$A$6:$AG$271,28),0))+0.5,0))</f>
        <v>0</v>
      </c>
      <c r="CR28" s="42">
        <f t="shared" si="26"/>
        <v>0</v>
      </c>
    </row>
  </sheetData>
  <sheetProtection/>
  <conditionalFormatting sqref="O4:O28">
    <cfRule type="cellIs" priority="1" dxfId="5" operator="between" stopIfTrue="1">
      <formula>0.2</formula>
      <formula>0.26</formula>
    </cfRule>
    <cfRule type="cellIs" priority="2" dxfId="2" operator="greaterThan" stopIfTrue="1">
      <formula>0.26</formula>
    </cfRule>
    <cfRule type="cellIs" priority="3" dxfId="3" operator="equal" stopIfTrue="1">
      <formula>""""""</formula>
    </cfRule>
  </conditionalFormatting>
  <conditionalFormatting sqref="J4:J28">
    <cfRule type="cellIs" priority="4" dxfId="2" operator="lessThanOrEqual" stopIfTrue="1">
      <formula>0.4</formula>
    </cfRule>
    <cfRule type="cellIs" priority="5" dxfId="1" operator="between" stopIfTrue="1">
      <formula>0.4</formula>
      <formula>0.55</formula>
    </cfRule>
    <cfRule type="cellIs" priority="6" dxfId="0" operator="greaterThanOrEqual" stopIfTrue="1">
      <formula>0.55</formula>
    </cfRule>
  </conditionalFormatting>
  <printOptions/>
  <pageMargins left="0.41" right="0.36" top="0.35" bottom="0.36" header="0.35" footer="0.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8"/>
  <sheetViews>
    <sheetView zoomScale="115" zoomScaleNormal="115" zoomScalePageLayoutView="0" workbookViewId="0" topLeftCell="A1">
      <selection activeCell="A19" sqref="A19"/>
    </sheetView>
  </sheetViews>
  <sheetFormatPr defaultColWidth="11.421875" defaultRowHeight="12.75"/>
  <cols>
    <col min="1" max="1" width="33.7109375" style="0" bestFit="1" customWidth="1"/>
    <col min="3" max="3" width="12.28125" style="0" bestFit="1" customWidth="1"/>
  </cols>
  <sheetData>
    <row r="1" ht="33">
      <c r="A1" s="21" t="s">
        <v>45</v>
      </c>
    </row>
    <row r="3" spans="1:2" ht="12.75">
      <c r="A3" t="s">
        <v>46</v>
      </c>
      <c r="B3" s="22">
        <v>0.07</v>
      </c>
    </row>
    <row r="4" spans="1:2" ht="12.75">
      <c r="A4" t="s">
        <v>47</v>
      </c>
      <c r="B4" s="47">
        <v>25</v>
      </c>
    </row>
    <row r="5" spans="1:2" ht="12.75">
      <c r="A5" t="s">
        <v>48</v>
      </c>
      <c r="B5" s="61">
        <v>0.04</v>
      </c>
    </row>
    <row r="6" spans="1:2" ht="12.75">
      <c r="A6" t="s">
        <v>49</v>
      </c>
      <c r="B6">
        <v>1.2</v>
      </c>
    </row>
    <row r="7" spans="1:2" ht="12.75">
      <c r="A7" t="s">
        <v>50</v>
      </c>
      <c r="B7" s="47">
        <v>24</v>
      </c>
    </row>
    <row r="8" spans="1:2" ht="12.75">
      <c r="A8" t="s">
        <v>11</v>
      </c>
      <c r="B8">
        <v>302</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C1" sqref="C1"/>
    </sheetView>
  </sheetViews>
  <sheetFormatPr defaultColWidth="11.421875" defaultRowHeight="12.75"/>
  <cols>
    <col min="1" max="1" width="80.7109375" style="0" customWidth="1"/>
  </cols>
  <sheetData>
    <row r="1" ht="126" customHeight="1">
      <c r="A1" s="73" t="s">
        <v>173</v>
      </c>
    </row>
    <row r="2" ht="12.75">
      <c r="A2" s="72"/>
    </row>
    <row r="3" ht="12.75">
      <c r="A3" s="72"/>
    </row>
    <row r="4" ht="12.75">
      <c r="A4" s="7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winuser</cp:lastModifiedBy>
  <cp:lastPrinted>2013-09-24T09:18:59Z</cp:lastPrinted>
  <dcterms:created xsi:type="dcterms:W3CDTF">2000-06-21T09:35:10Z</dcterms:created>
  <dcterms:modified xsi:type="dcterms:W3CDTF">2014-04-02T07:11:37Z</dcterms:modified>
  <cp:category/>
  <cp:version/>
  <cp:contentType/>
  <cp:contentStatus/>
</cp:coreProperties>
</file>